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ENOVO\Desktop\разное 2025\Продажа УралАвто\"/>
    </mc:Choice>
  </mc:AlternateContent>
  <bookViews>
    <workbookView xWindow="0" yWindow="0" windowWidth="23040" windowHeight="8940" tabRatio="500"/>
  </bookViews>
  <sheets>
    <sheet name="Лист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7" i="1" l="1"/>
  <c r="G14" i="1"/>
  <c r="J14" i="1" s="1"/>
  <c r="J7" i="1"/>
  <c r="J12" i="1"/>
  <c r="J13" i="1"/>
  <c r="J15" i="1"/>
  <c r="J16" i="1"/>
  <c r="J17" i="1"/>
  <c r="H11" i="1"/>
  <c r="G11" i="1"/>
  <c r="F11" i="1"/>
  <c r="J11" i="1" s="1"/>
  <c r="K11" i="1" s="1"/>
  <c r="F10" i="1"/>
  <c r="J10" i="1" s="1"/>
  <c r="K10" i="1" s="1"/>
  <c r="F9" i="1"/>
  <c r="J9" i="1" s="1"/>
  <c r="H8" i="1"/>
  <c r="J8" i="1" s="1"/>
  <c r="K8" i="1" s="1"/>
  <c r="F8" i="1"/>
  <c r="F7" i="1"/>
  <c r="F6" i="1"/>
  <c r="J6" i="1" s="1"/>
  <c r="K7" i="1" l="1"/>
  <c r="K9" i="1"/>
  <c r="K6" i="1"/>
  <c r="K12" i="1"/>
  <c r="K13" i="1"/>
  <c r="K14" i="1"/>
  <c r="K15" i="1"/>
  <c r="K16" i="1"/>
  <c r="C18" i="1" l="1"/>
  <c r="D18" i="1"/>
  <c r="E18" i="1"/>
  <c r="F18" i="1"/>
  <c r="B18" i="1"/>
  <c r="B19" i="1" s="1"/>
  <c r="G18" i="1" l="1"/>
  <c r="K17" i="1"/>
  <c r="K18" i="1" s="1"/>
  <c r="I18" i="1"/>
  <c r="H18" i="1"/>
  <c r="J18" i="1" l="1"/>
  <c r="J19" i="1"/>
  <c r="K19" i="1"/>
  <c r="B22" i="1" s="1"/>
</calcChain>
</file>

<file path=xl/sharedStrings.xml><?xml version="1.0" encoding="utf-8"?>
<sst xmlns="http://schemas.openxmlformats.org/spreadsheetml/2006/main" count="18" uniqueCount="18">
  <si>
    <t>ИТОГО затраты</t>
  </si>
  <si>
    <t>СУММА год</t>
  </si>
  <si>
    <t>СРЕДНЕЕ год</t>
  </si>
  <si>
    <t>ПРИБЫЛЬ</t>
  </si>
  <si>
    <t>Затраты</t>
  </si>
  <si>
    <t>МЕСЯЦ</t>
  </si>
  <si>
    <t>Название Бизнеса</t>
  </si>
  <si>
    <t>Выручка общая</t>
  </si>
  <si>
    <t>Цена</t>
  </si>
  <si>
    <t>Окупаемость</t>
  </si>
  <si>
    <t xml:space="preserve">Затраты на персонал </t>
  </si>
  <si>
    <t>ГСМ</t>
  </si>
  <si>
    <t>Зап.части, ремонтные работы</t>
  </si>
  <si>
    <t>Услуги автовокзала</t>
  </si>
  <si>
    <t>Налоги, взносы</t>
  </si>
  <si>
    <t>Общехозяйственные расходы</t>
  </si>
  <si>
    <t xml:space="preserve">Страхование </t>
  </si>
  <si>
    <t>2024-2025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</si>
</sst>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11" x14ac:knownFonts="1"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02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0" fillId="3" borderId="0" xfId="0" applyFill="1"/>
    <xf numFmtId="9" fontId="0" fillId="3" borderId="0" xfId="145" applyFont="1" applyFill="1"/>
    <xf numFmtId="0" fontId="2" fillId="2" borderId="1" xfId="0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3" fontId="8" fillId="5" borderId="2" xfId="0" applyNumberFormat="1" applyFont="1" applyFill="1" applyBorder="1" applyAlignment="1">
      <alignment horizont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0" fontId="9" fillId="3" borderId="0" xfId="0" applyFont="1" applyFill="1"/>
    <xf numFmtId="3" fontId="0" fillId="0" borderId="0" xfId="0" applyNumberFormat="1"/>
    <xf numFmtId="0" fontId="0" fillId="7" borderId="1" xfId="0" applyFill="1" applyBorder="1"/>
    <xf numFmtId="3" fontId="10" fillId="7" borderId="1" xfId="0" applyNumberFormat="1" applyFont="1" applyFill="1" applyBorder="1"/>
    <xf numFmtId="0" fontId="10" fillId="7" borderId="1" xfId="0" applyFont="1" applyFill="1" applyBorder="1"/>
    <xf numFmtId="3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3" fontId="3" fillId="6" borderId="1" xfId="0" applyNumberFormat="1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3" fontId="7" fillId="6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</cellXfs>
  <cellStyles count="202">
    <cellStyle name="Гиперссылка" xfId="27" builtinId="8" hidden="1"/>
    <cellStyle name="Гиперссылка" xfId="79" builtinId="8" hidden="1"/>
    <cellStyle name="Гиперссылка" xfId="192" builtinId="8" hidden="1"/>
    <cellStyle name="Гиперссылка" xfId="194" builtinId="8" hidden="1"/>
    <cellStyle name="Гиперссылка" xfId="170" builtinId="8" hidden="1"/>
    <cellStyle name="Гиперссылка" xfId="168" builtinId="8" hidden="1"/>
    <cellStyle name="Гиперссылка" xfId="200" builtinId="8" hidden="1"/>
    <cellStyle name="Гиперссылка" xfId="21" builtinId="8" hidden="1"/>
    <cellStyle name="Гиперссылка" xfId="55" builtinId="8" hidden="1"/>
    <cellStyle name="Гиперссылка" xfId="95" builtinId="8" hidden="1"/>
    <cellStyle name="Гиперссылка" xfId="135" builtinId="8" hidden="1"/>
    <cellStyle name="Гиперссылка" xfId="53" builtinId="8" hidden="1"/>
    <cellStyle name="Гиперссылка" xfId="3" builtinId="8" hidden="1"/>
    <cellStyle name="Гиперссылка" xfId="41" builtinId="8" hidden="1"/>
    <cellStyle name="Гиперссылка" xfId="83" builtinId="8" hidden="1"/>
    <cellStyle name="Гиперссылка" xfId="148" builtinId="8" hidden="1"/>
    <cellStyle name="Гиперссылка" xfId="190" builtinId="8" hidden="1"/>
    <cellStyle name="Гиперссылка" xfId="113" builtinId="8" hidden="1"/>
    <cellStyle name="Гиперссылка" xfId="158" builtinId="8" hidden="1"/>
    <cellStyle name="Гиперссылка" xfId="81" builtinId="8" hidden="1"/>
    <cellStyle name="Гиперссылка" xfId="65" builtinId="8" hidden="1"/>
    <cellStyle name="Гиперссылка" xfId="101" builtinId="8" hidden="1"/>
    <cellStyle name="Гиперссылка" xfId="141" builtinId="8" hidden="1"/>
    <cellStyle name="Гиперссылка" xfId="25" builtinId="8" hidden="1"/>
    <cellStyle name="Гиперссылка" xfId="91" builtinId="8" hidden="1"/>
    <cellStyle name="Гиперссылка" xfId="139" builtinId="8" hidden="1"/>
    <cellStyle name="Гиперссылка" xfId="172" builtinId="8" hidden="1"/>
    <cellStyle name="Гиперссылка" xfId="182" builtinId="8" hidden="1"/>
    <cellStyle name="Гиперссылка" xfId="109" builtinId="8" hidden="1"/>
    <cellStyle name="Гиперссылка" xfId="129" builtinId="8" hidden="1"/>
    <cellStyle name="Гиперссылка" xfId="188" builtinId="8" hidden="1"/>
    <cellStyle name="Гиперссылка" xfId="59" builtinId="8" hidden="1"/>
    <cellStyle name="Гиперссылка" xfId="17" builtinId="8" hidden="1"/>
    <cellStyle name="Гиперссылка" xfId="47" builtinId="8" hidden="1"/>
    <cellStyle name="Гиперссылка" xfId="7" builtinId="8" hidden="1"/>
    <cellStyle name="Гиперссылка" xfId="11" builtinId="8" hidden="1"/>
    <cellStyle name="Гиперссылка" xfId="49" builtinId="8" hidden="1"/>
    <cellStyle name="Гиперссылка" xfId="39" builtinId="8" hidden="1"/>
    <cellStyle name="Гиперссылка" xfId="45" builtinId="8" hidden="1"/>
    <cellStyle name="Гиперссылка" xfId="9" builtinId="8" hidden="1"/>
    <cellStyle name="Гиперссылка" xfId="1" builtinId="8" hidden="1"/>
    <cellStyle name="Гиперссылка" xfId="123" builtinId="8" hidden="1"/>
    <cellStyle name="Гиперссылка" xfId="97" builtinId="8" hidden="1"/>
    <cellStyle name="Гиперссылка" xfId="121" builtinId="8" hidden="1"/>
    <cellStyle name="Гиперссылка" xfId="166" builtinId="8" hidden="1"/>
    <cellStyle name="Гиперссылка" xfId="198" builtinId="8" hidden="1"/>
    <cellStyle name="Гиперссылка" xfId="156" builtinId="8" hidden="1"/>
    <cellStyle name="Гиперссылка" xfId="107" builtinId="8" hidden="1"/>
    <cellStyle name="Гиперссылка" xfId="75" builtinId="8" hidden="1"/>
    <cellStyle name="Гиперссылка" xfId="35" builtinId="8" hidden="1"/>
    <cellStyle name="Гиперссылка" xfId="162" builtinId="8" hidden="1"/>
    <cellStyle name="Гиперссылка" xfId="85" builtinId="8" hidden="1"/>
    <cellStyle name="Гиперссылка" xfId="61" builtinId="8" hidden="1"/>
    <cellStyle name="Гиперссылка" xfId="117" builtinId="8" hidden="1"/>
    <cellStyle name="Гиперссылка" xfId="137" builtinId="8" hidden="1"/>
    <cellStyle name="Гиперссылка" xfId="93" builtinId="8" hidden="1"/>
    <cellStyle name="Гиперссылка" xfId="180" builtinId="8" hidden="1"/>
    <cellStyle name="Гиперссылка" xfId="115" builtinId="8" hidden="1"/>
    <cellStyle name="Гиперссылка" xfId="19" builtinId="8" hidden="1"/>
    <cellStyle name="Гиперссылка" xfId="31" builtinId="8" hidden="1"/>
    <cellStyle name="Гиперссылка" xfId="15" builtinId="8" hidden="1"/>
    <cellStyle name="Гиперссылка" xfId="160" builtinId="8" hidden="1"/>
    <cellStyle name="Гиперссылка" xfId="119" builtinId="8" hidden="1"/>
    <cellStyle name="Гиперссылка" xfId="71" builtinId="8" hidden="1"/>
    <cellStyle name="Гиперссылка" xfId="33" builtinId="8" hidden="1"/>
    <cellStyle name="Гиперссылка" xfId="111" builtinId="8" hidden="1"/>
    <cellStyle name="Гиперссылка" xfId="184" builtinId="8" hidden="1"/>
    <cellStyle name="Гиперссылка" xfId="178" builtinId="8" hidden="1"/>
    <cellStyle name="Гиперссылка" xfId="186" builtinId="8" hidden="1"/>
    <cellStyle name="Гиперссылка" xfId="176" builtinId="8" hidden="1"/>
    <cellStyle name="Гиперссылка" xfId="143" builtinId="8" hidden="1"/>
    <cellStyle name="Гиперссылка" xfId="37" builtinId="8" hidden="1"/>
    <cellStyle name="Гиперссылка" xfId="63" builtinId="8" hidden="1"/>
    <cellStyle name="Гиперссылка" xfId="125" builtinId="8" hidden="1"/>
    <cellStyle name="Гиперссылка" xfId="105" builtinId="8" hidden="1"/>
    <cellStyle name="Гиперссылка" xfId="196" builtinId="8" hidden="1"/>
    <cellStyle name="Гиперссылка" xfId="164" builtinId="8" hidden="1"/>
    <cellStyle name="Гиперссылка" xfId="131" builtinId="8" hidden="1"/>
    <cellStyle name="Гиперссылка" xfId="67" builtinId="8" hidden="1"/>
    <cellStyle name="Гиперссылка" xfId="29" builtinId="8" hidden="1"/>
    <cellStyle name="Гиперссылка" xfId="51" builtinId="8" hidden="1"/>
    <cellStyle name="Гиперссылка" xfId="5" builtinId="8" hidden="1"/>
    <cellStyle name="Гиперссылка" xfId="23" builtinId="8" hidden="1"/>
    <cellStyle name="Гиперссылка" xfId="43" builtinId="8" hidden="1"/>
    <cellStyle name="Гиперссылка" xfId="127" builtinId="8" hidden="1"/>
    <cellStyle name="Гиперссылка" xfId="103" builtinId="8" hidden="1"/>
    <cellStyle name="Гиперссылка" xfId="87" builtinId="8" hidden="1"/>
    <cellStyle name="Гиперссылка" xfId="152" builtinId="8" hidden="1"/>
    <cellStyle name="Гиперссылка" xfId="13" builtinId="8" hidden="1"/>
    <cellStyle name="Гиперссылка" xfId="99" builtinId="8" hidden="1"/>
    <cellStyle name="Гиперссылка" xfId="174" builtinId="8" hidden="1"/>
    <cellStyle name="Гиперссылка" xfId="57" builtinId="8" hidden="1"/>
    <cellStyle name="Гиперссылка" xfId="89" builtinId="8" hidden="1"/>
    <cellStyle name="Гиперссылка" xfId="73" builtinId="8" hidden="1"/>
    <cellStyle name="Гиперссылка" xfId="150" builtinId="8" hidden="1"/>
    <cellStyle name="Гиперссылка" xfId="146" builtinId="8" hidden="1"/>
    <cellStyle name="Гиперссылка" xfId="69" builtinId="8" hidden="1"/>
    <cellStyle name="Гиперссылка" xfId="133" builtinId="8" hidden="1"/>
    <cellStyle name="Гиперссылка" xfId="77" builtinId="8" hidden="1"/>
    <cellStyle name="Гиперссылка" xfId="154" builtinId="8" hidden="1"/>
    <cellStyle name="Обычный" xfId="0" builtinId="0"/>
    <cellStyle name="Открывавшаяся гиперссылка" xfId="24" builtinId="9" hidden="1"/>
    <cellStyle name="Открывавшаяся гиперссылка" xfId="12" builtinId="9" hidden="1"/>
    <cellStyle name="Открывавшаяся гиперссылка" xfId="30" builtinId="9" hidden="1"/>
    <cellStyle name="Открывавшаяся гиперссылка" xfId="40" builtinId="9" hidden="1"/>
    <cellStyle name="Открывавшаяся гиперссылка" xfId="151" builtinId="9" hidden="1"/>
    <cellStyle name="Открывавшаяся гиперссылка" xfId="199" builtinId="9" hidden="1"/>
    <cellStyle name="Открывавшаяся гиперссылка" xfId="193" builtinId="9" hidden="1"/>
    <cellStyle name="Открывавшаяся гиперссылка" xfId="161" builtinId="9" hidden="1"/>
    <cellStyle name="Открывавшаяся гиперссылка" xfId="177" builtinId="9" hidden="1"/>
    <cellStyle name="Открывавшаяся гиперссылка" xfId="189" builtinId="9" hidden="1"/>
    <cellStyle name="Открывавшаяся гиперссылка" xfId="118" builtinId="9" hidden="1"/>
    <cellStyle name="Открывавшаяся гиперссылка" xfId="126" builtinId="9" hidden="1"/>
    <cellStyle name="Открывавшаяся гиперссылка" xfId="130" builtinId="9" hidden="1"/>
    <cellStyle name="Открывавшаяся гиперссылка" xfId="138" builtinId="9" hidden="1"/>
    <cellStyle name="Открывавшаяся гиперссылка" xfId="140" builtinId="9" hidden="1"/>
    <cellStyle name="Открывавшаяся гиперссылка" xfId="142" builtinId="9" hidden="1"/>
    <cellStyle name="Открывавшаяся гиперссылка" xfId="114" builtinId="9" hidden="1"/>
    <cellStyle name="Открывавшаяся гиперссылка" xfId="100" builtinId="9" hidden="1"/>
    <cellStyle name="Открывавшаяся гиперссылка" xfId="102" builtinId="9" hidden="1"/>
    <cellStyle name="Открывавшаяся гиперссылка" xfId="94" builtinId="9" hidden="1"/>
    <cellStyle name="Открывавшаяся гиперссылка" xfId="116" builtinId="9" hidden="1"/>
    <cellStyle name="Открывавшаяся гиперссылка" xfId="106" builtinId="9" hidden="1"/>
    <cellStyle name="Открывавшаяся гиперссылка" xfId="167" builtinId="9" hidden="1"/>
    <cellStyle name="Открывавшаяся гиперссылка" xfId="134" builtinId="9" hidden="1"/>
    <cellStyle name="Открывавшаяся гиперссылка" xfId="110" builtinId="9" hidden="1"/>
    <cellStyle name="Открывавшаяся гиперссылка" xfId="201" builtinId="9" hidden="1"/>
    <cellStyle name="Открывавшаяся гиперссылка" xfId="159" builtinId="9" hidden="1"/>
    <cellStyle name="Открывавшаяся гиперссылка" xfId="165" builtinId="9" hidden="1"/>
    <cellStyle name="Открывавшаяся гиперссылка" xfId="173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91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44" builtinId="9" hidden="1"/>
    <cellStyle name="Открывавшаяся гиперссылка" xfId="149" builtinId="9" hidden="1"/>
    <cellStyle name="Открывавшаяся гиперссылка" xfId="155" builtinId="9" hidden="1"/>
    <cellStyle name="Открывавшаяся гиперссылка" xfId="62" builtinId="9" hidden="1"/>
    <cellStyle name="Открывавшаяся гиперссылка" xfId="52" builtinId="9" hidden="1"/>
    <cellStyle name="Открывавшаяся гиперссылка" xfId="70" builtinId="9" hidden="1"/>
    <cellStyle name="Открывавшаяся гиперссылка" xfId="90" builtinId="9" hidden="1"/>
    <cellStyle name="Открывавшаяся гиперссылка" xfId="157" builtinId="9" hidden="1"/>
    <cellStyle name="Открывавшаяся гиперссылка" xfId="112" builtinId="9" hidden="1"/>
    <cellStyle name="Открывавшаяся гиперссылка" xfId="183" builtinId="9" hidden="1"/>
    <cellStyle name="Открывавшаяся гиперссылка" xfId="171" builtinId="9" hidden="1"/>
    <cellStyle name="Открывавшаяся гиперссылка" xfId="122" builtinId="9" hidden="1"/>
    <cellStyle name="Открывавшаяся гиперссылка" xfId="124" builtinId="9" hidden="1"/>
    <cellStyle name="Открывавшаяся гиперссылка" xfId="98" builtinId="9" hidden="1"/>
    <cellStyle name="Открывавшаяся гиперссылка" xfId="108" builtinId="9" hidden="1"/>
    <cellStyle name="Открывавшаяся гиперссылка" xfId="132" builtinId="9" hidden="1"/>
    <cellStyle name="Открывавшаяся гиперссылка" xfId="147" builtinId="9" hidden="1"/>
    <cellStyle name="Открывавшаяся гиперссылка" xfId="185" builtinId="9" hidden="1"/>
    <cellStyle name="Открывавшаяся гиперссылка" xfId="86" builtinId="9" hidden="1"/>
    <cellStyle name="Открывавшаяся гиперссылка" xfId="4" builtinId="9" hidden="1"/>
    <cellStyle name="Открывавшаяся гиперссылка" xfId="18" builtinId="9" hidden="1"/>
    <cellStyle name="Открывавшаяся гиперссылка" xfId="10" builtinId="9" hidden="1"/>
    <cellStyle name="Открывавшаяся гиперссылка" xfId="56" builtinId="9" hidden="1"/>
    <cellStyle name="Открывавшаяся гиперссылка" xfId="32" builtinId="9" hidden="1"/>
    <cellStyle name="Открывавшаяся гиперссылка" xfId="14" builtinId="9" hidden="1"/>
    <cellStyle name="Открывавшаяся гиперссылка" xfId="82" builtinId="9" hidden="1"/>
    <cellStyle name="Открывавшаяся гиперссылка" xfId="50" builtinId="9" hidden="1"/>
    <cellStyle name="Открывавшаяся гиперссылка" xfId="60" builtinId="9" hidden="1"/>
    <cellStyle name="Открывавшаяся гиперссылка" xfId="64" builtinId="9" hidden="1"/>
    <cellStyle name="Открывавшаяся гиперссылка" xfId="66" builtinId="9" hidden="1"/>
    <cellStyle name="Открывавшаяся гиперссылка" xfId="74" builtinId="9" hidden="1"/>
    <cellStyle name="Открывавшаяся гиперссылка" xfId="76" builtinId="9" hidden="1"/>
    <cellStyle name="Открывавшаяся гиперссылка" xfId="78" builtinId="9" hidden="1"/>
    <cellStyle name="Открывавшаяся гиперссылка" xfId="96" builtinId="9" hidden="1"/>
    <cellStyle name="Открывавшаяся гиперссылка" xfId="46" builtinId="9" hidden="1"/>
    <cellStyle name="Открывавшаяся гиперссылка" xfId="128" builtinId="9" hidden="1"/>
    <cellStyle name="Открывавшаяся гиперссылка" xfId="120" builtinId="9" hidden="1"/>
    <cellStyle name="Открывавшаяся гиперссылка" xfId="136" builtinId="9" hidden="1"/>
    <cellStyle name="Открывавшаяся гиперссылка" xfId="153" builtinId="9" hidden="1"/>
    <cellStyle name="Открывавшаяся гиперссылка" xfId="48" builtinId="9" hidden="1"/>
    <cellStyle name="Открывавшаяся гиперссылка" xfId="104" builtinId="9" hidden="1"/>
    <cellStyle name="Открывавшаяся гиперссылка" xfId="58" builtinId="9" hidden="1"/>
    <cellStyle name="Открывавшаяся гиперссылка" xfId="22" builtinId="9" hidden="1"/>
    <cellStyle name="Открывавшаяся гиперссылка" xfId="68" builtinId="9" hidden="1"/>
    <cellStyle name="Открывавшаяся гиперссылка" xfId="42" builtinId="9" hidden="1"/>
    <cellStyle name="Открывавшаяся гиперссылка" xfId="54" builtinId="9" hidden="1"/>
    <cellStyle name="Открывавшаяся гиперссылка" xfId="2" builtinId="9" hidden="1"/>
    <cellStyle name="Открывавшаяся гиперссылка" xfId="72" builtinId="9" hidden="1"/>
    <cellStyle name="Открывавшаяся гиперссылка" xfId="20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16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44" builtinId="9" hidden="1"/>
    <cellStyle name="Открывавшаяся гиперссылка" xfId="80" builtinId="9" hidden="1"/>
    <cellStyle name="Открывавшаяся гиперссылка" xfId="84" builtinId="9" hidden="1"/>
    <cellStyle name="Открывавшаяся гиперссылка" xfId="92" builtinId="9" hidden="1"/>
    <cellStyle name="Открывавшаяся гиперссылка" xfId="88" builtinId="9" hidden="1"/>
    <cellStyle name="Открывавшаяся гиперссылка" xfId="175" builtinId="9" hidden="1"/>
    <cellStyle name="Открывавшаяся гиперссылка" xfId="163" builtinId="9" hidden="1"/>
    <cellStyle name="Открывавшаяся гиперссылка" xfId="187" builtinId="9" hidden="1"/>
    <cellStyle name="Открывавшаяся гиперссылка" xfId="169" builtinId="9" hidden="1"/>
    <cellStyle name="Процентный" xfId="145" builtinId="5"/>
  </cellStyles>
  <dxfs count="0"/>
  <tableStyles count="0" defaultTableStyle="TableStyleMedium9" defaultPivotStyle="PivotStyleMedium4"/>
  <colors>
    <mruColors>
      <color rgb="FFFF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tabSelected="1" zoomScale="90" zoomScaleNormal="90" zoomScalePageLayoutView="95" workbookViewId="0">
      <selection activeCell="I22" sqref="I22"/>
    </sheetView>
  </sheetViews>
  <sheetFormatPr defaultColWidth="11" defaultRowHeight="15.6" x14ac:dyDescent="0.3"/>
  <cols>
    <col min="1" max="1" width="22.59765625" customWidth="1"/>
    <col min="2" max="2" width="19.3984375" customWidth="1"/>
    <col min="3" max="3" width="17.8984375" customWidth="1"/>
    <col min="4" max="4" width="12" bestFit="1" customWidth="1"/>
    <col min="5" max="6" width="11" bestFit="1" customWidth="1"/>
    <col min="7" max="8" width="10.5" customWidth="1"/>
    <col min="9" max="9" width="17.5" customWidth="1"/>
    <col min="10" max="11" width="15" customWidth="1"/>
  </cols>
  <sheetData>
    <row r="1" spans="1:13" x14ac:dyDescent="0.3">
      <c r="A1" s="1"/>
      <c r="B1" s="1"/>
      <c r="C1" s="2"/>
      <c r="D1" s="2"/>
      <c r="E1" s="2"/>
      <c r="F1" s="2"/>
      <c r="G1" s="2"/>
      <c r="H1" s="2"/>
      <c r="I1" s="2"/>
      <c r="J1" s="1"/>
      <c r="K1" s="1"/>
      <c r="L1" s="1"/>
    </row>
    <row r="3" spans="1:13" ht="21" x14ac:dyDescent="0.4">
      <c r="A3" s="13" t="s">
        <v>6</v>
      </c>
      <c r="B3" s="13"/>
      <c r="C3" s="1"/>
      <c r="D3" s="1"/>
      <c r="E3" s="1"/>
      <c r="F3" s="1"/>
      <c r="G3" s="1"/>
      <c r="H3" s="1"/>
      <c r="I3" s="1"/>
      <c r="J3" s="1"/>
      <c r="K3" s="16" t="s">
        <v>17</v>
      </c>
    </row>
    <row r="4" spans="1:13" x14ac:dyDescent="0.3">
      <c r="A4" s="23" t="s">
        <v>5</v>
      </c>
      <c r="B4" s="14"/>
      <c r="C4" s="24" t="s">
        <v>4</v>
      </c>
      <c r="D4" s="24"/>
      <c r="E4" s="24"/>
      <c r="F4" s="24"/>
      <c r="G4" s="24"/>
      <c r="H4" s="15"/>
      <c r="I4" s="15"/>
      <c r="J4" s="25" t="s">
        <v>0</v>
      </c>
      <c r="K4" s="26" t="s">
        <v>3</v>
      </c>
    </row>
    <row r="5" spans="1:13" ht="41.4" x14ac:dyDescent="0.3">
      <c r="A5" s="23"/>
      <c r="B5" s="9" t="s">
        <v>7</v>
      </c>
      <c r="C5" s="7" t="s">
        <v>10</v>
      </c>
      <c r="D5" s="7" t="s">
        <v>11</v>
      </c>
      <c r="E5" s="7" t="s">
        <v>12</v>
      </c>
      <c r="F5" s="7" t="s">
        <v>13</v>
      </c>
      <c r="G5" s="7" t="s">
        <v>14</v>
      </c>
      <c r="H5" s="7" t="s">
        <v>15</v>
      </c>
      <c r="I5" s="7" t="s">
        <v>16</v>
      </c>
      <c r="J5" s="25"/>
      <c r="K5" s="26"/>
    </row>
    <row r="6" spans="1:13" x14ac:dyDescent="0.3">
      <c r="A6" s="11">
        <v>45505</v>
      </c>
      <c r="B6" s="10">
        <v>6982940</v>
      </c>
      <c r="C6" s="8">
        <v>475704.79</v>
      </c>
      <c r="D6" s="8">
        <v>532763.97</v>
      </c>
      <c r="E6" s="21">
        <v>3077588</v>
      </c>
      <c r="F6" s="8">
        <f>4106630.28-2908842.18</f>
        <v>1197788.0999999996</v>
      </c>
      <c r="G6" s="8">
        <v>104402.17</v>
      </c>
      <c r="H6" s="8">
        <v>1302</v>
      </c>
      <c r="I6" s="8"/>
      <c r="J6" s="12">
        <f t="shared" ref="J6:J18" si="0">I6+H6+G6+F6+E6+D6+C6</f>
        <v>5389549.0299999993</v>
      </c>
      <c r="K6" s="12">
        <f t="shared" ref="K6:K11" si="1">B6-J6</f>
        <v>1593390.9700000007</v>
      </c>
    </row>
    <row r="7" spans="1:13" x14ac:dyDescent="0.3">
      <c r="A7" s="11">
        <v>45536</v>
      </c>
      <c r="B7" s="10">
        <v>6252702.5</v>
      </c>
      <c r="C7" s="8">
        <v>404660.01</v>
      </c>
      <c r="D7" s="8">
        <v>506900.4</v>
      </c>
      <c r="E7" s="21">
        <v>2678784.2000000002</v>
      </c>
      <c r="F7" s="8">
        <f>3839856.84-2777699.58</f>
        <v>1062157.2599999998</v>
      </c>
      <c r="G7" s="8">
        <v>109796.96</v>
      </c>
      <c r="H7" s="8">
        <v>1302</v>
      </c>
      <c r="I7" s="8"/>
      <c r="J7" s="12">
        <f t="shared" si="0"/>
        <v>4763600.83</v>
      </c>
      <c r="K7" s="12">
        <f t="shared" si="1"/>
        <v>1489101.67</v>
      </c>
    </row>
    <row r="8" spans="1:13" x14ac:dyDescent="0.3">
      <c r="A8" s="11">
        <v>45566</v>
      </c>
      <c r="B8" s="10">
        <v>6432877</v>
      </c>
      <c r="C8" s="8">
        <v>462591.59</v>
      </c>
      <c r="D8" s="8">
        <v>486431.49</v>
      </c>
      <c r="E8" s="21">
        <v>2256784</v>
      </c>
      <c r="F8" s="8">
        <f>4117723.75-3031889.21</f>
        <v>1085834.54</v>
      </c>
      <c r="G8" s="8">
        <v>95685.58</v>
      </c>
      <c r="H8" s="8">
        <f>1302+59800</f>
        <v>61102</v>
      </c>
      <c r="I8" s="8"/>
      <c r="J8" s="12">
        <f t="shared" si="0"/>
        <v>4448429.2</v>
      </c>
      <c r="K8" s="12">
        <f t="shared" si="1"/>
        <v>1984447.7999999998</v>
      </c>
    </row>
    <row r="9" spans="1:13" x14ac:dyDescent="0.3">
      <c r="A9" s="11">
        <v>45597</v>
      </c>
      <c r="B9" s="10">
        <v>6020093</v>
      </c>
      <c r="C9" s="8">
        <v>424474.02</v>
      </c>
      <c r="D9" s="8">
        <v>548335.81999999995</v>
      </c>
      <c r="E9" s="21">
        <v>2214244</v>
      </c>
      <c r="F9" s="8">
        <f>3951289.45-2929228.74</f>
        <v>1022060.71</v>
      </c>
      <c r="G9" s="8">
        <v>104838.76</v>
      </c>
      <c r="H9" s="8">
        <v>1302</v>
      </c>
      <c r="I9" s="8"/>
      <c r="J9" s="12">
        <f t="shared" si="0"/>
        <v>4315255.3099999996</v>
      </c>
      <c r="K9" s="12">
        <f t="shared" si="1"/>
        <v>1704837.6900000004</v>
      </c>
    </row>
    <row r="10" spans="1:13" x14ac:dyDescent="0.3">
      <c r="A10" s="11">
        <v>45627</v>
      </c>
      <c r="B10" s="10">
        <v>6146651.5</v>
      </c>
      <c r="C10" s="8">
        <v>467982.34</v>
      </c>
      <c r="D10" s="8">
        <v>517938.53</v>
      </c>
      <c r="E10" s="21">
        <v>2908737</v>
      </c>
      <c r="F10" s="8">
        <f>4015307.8-3004566.76</f>
        <v>1010741.04</v>
      </c>
      <c r="G10" s="8">
        <v>99506.19</v>
      </c>
      <c r="H10" s="8">
        <v>1302</v>
      </c>
      <c r="I10" s="8"/>
      <c r="J10" s="12">
        <f t="shared" si="0"/>
        <v>5006207.0999999996</v>
      </c>
      <c r="K10" s="12">
        <f t="shared" si="1"/>
        <v>1140444.4000000004</v>
      </c>
    </row>
    <row r="11" spans="1:13" x14ac:dyDescent="0.3">
      <c r="A11" s="11">
        <v>45658</v>
      </c>
      <c r="B11" s="10">
        <v>8658969</v>
      </c>
      <c r="C11" s="8">
        <v>351357</v>
      </c>
      <c r="D11" s="8">
        <v>612315.74</v>
      </c>
      <c r="E11" s="21">
        <v>4189958.8</v>
      </c>
      <c r="F11" s="8">
        <f>4135318.26-3065643.86</f>
        <v>1069674.3999999999</v>
      </c>
      <c r="G11" s="8">
        <f>131054.73+512635</f>
        <v>643689.73</v>
      </c>
      <c r="H11" s="8">
        <f>1365+5500</f>
        <v>6865</v>
      </c>
      <c r="I11" s="8"/>
      <c r="J11" s="12">
        <f t="shared" si="0"/>
        <v>6873860.6699999999</v>
      </c>
      <c r="K11" s="12">
        <f t="shared" si="1"/>
        <v>1785108.33</v>
      </c>
    </row>
    <row r="12" spans="1:13" x14ac:dyDescent="0.3">
      <c r="A12" s="11">
        <v>45689</v>
      </c>
      <c r="B12" s="10">
        <v>8449782</v>
      </c>
      <c r="C12" s="8">
        <v>477710</v>
      </c>
      <c r="D12" s="8">
        <v>95365.79</v>
      </c>
      <c r="E12" s="21">
        <v>5650914.9000000004</v>
      </c>
      <c r="F12" s="8">
        <v>928348.92</v>
      </c>
      <c r="G12" s="8">
        <v>129244.18</v>
      </c>
      <c r="H12" s="8">
        <v>1365</v>
      </c>
      <c r="I12" s="8">
        <v>118513.53</v>
      </c>
      <c r="J12" s="12">
        <f t="shared" si="0"/>
        <v>7401462.3200000003</v>
      </c>
      <c r="K12" s="12">
        <f t="shared" ref="K12:K17" si="2">B12-J12</f>
        <v>1048319.6799999997</v>
      </c>
      <c r="M12" s="17"/>
    </row>
    <row r="13" spans="1:13" x14ac:dyDescent="0.3">
      <c r="A13" s="11">
        <v>45717</v>
      </c>
      <c r="B13" s="10">
        <v>9954726</v>
      </c>
      <c r="C13" s="8">
        <v>508023.72</v>
      </c>
      <c r="D13" s="8">
        <v>818367.83</v>
      </c>
      <c r="E13" s="21">
        <v>5447213</v>
      </c>
      <c r="F13" s="8">
        <v>1116067.8400000001</v>
      </c>
      <c r="G13" s="8">
        <v>137086.81</v>
      </c>
      <c r="H13" s="8">
        <v>27665</v>
      </c>
      <c r="I13" s="8"/>
      <c r="J13" s="12">
        <f t="shared" si="0"/>
        <v>8054424.2000000002</v>
      </c>
      <c r="K13" s="12">
        <f t="shared" si="2"/>
        <v>1900301.7999999998</v>
      </c>
    </row>
    <row r="14" spans="1:13" x14ac:dyDescent="0.3">
      <c r="A14" s="11">
        <v>45748</v>
      </c>
      <c r="B14" s="10">
        <v>8424199.5</v>
      </c>
      <c r="C14" s="8">
        <v>500259.23</v>
      </c>
      <c r="D14" s="8">
        <v>649776.19999999995</v>
      </c>
      <c r="E14" s="21">
        <v>4379076</v>
      </c>
      <c r="F14" s="8">
        <v>1150895.4099999999</v>
      </c>
      <c r="G14" s="8">
        <f>131356.87+176000</f>
        <v>307356.87</v>
      </c>
      <c r="H14" s="8">
        <v>31965</v>
      </c>
      <c r="I14" s="8">
        <v>276947.15999999997</v>
      </c>
      <c r="J14" s="12">
        <f t="shared" si="0"/>
        <v>7296275.8699999992</v>
      </c>
      <c r="K14" s="12">
        <f t="shared" si="2"/>
        <v>1127923.6300000008</v>
      </c>
    </row>
    <row r="15" spans="1:13" x14ac:dyDescent="0.3">
      <c r="A15" s="11">
        <v>45778</v>
      </c>
      <c r="B15" s="10">
        <v>9270243.5</v>
      </c>
      <c r="C15" s="8">
        <v>550615.24</v>
      </c>
      <c r="D15" s="8">
        <v>706934.71</v>
      </c>
      <c r="E15" s="21">
        <v>5272997.0999999996</v>
      </c>
      <c r="F15" s="8">
        <v>1314377.8600000001</v>
      </c>
      <c r="G15" s="8">
        <v>151742.10999999999</v>
      </c>
      <c r="H15" s="8">
        <v>5365</v>
      </c>
      <c r="I15" s="8"/>
      <c r="J15" s="12">
        <f t="shared" si="0"/>
        <v>8002032.0200000005</v>
      </c>
      <c r="K15" s="12">
        <f t="shared" si="2"/>
        <v>1268211.4799999995</v>
      </c>
    </row>
    <row r="16" spans="1:13" x14ac:dyDescent="0.3">
      <c r="A16" s="11">
        <v>45809</v>
      </c>
      <c r="B16" s="10">
        <v>9903571.5</v>
      </c>
      <c r="C16" s="8">
        <v>901896.05</v>
      </c>
      <c r="D16" s="8">
        <v>669234.80000000005</v>
      </c>
      <c r="E16" s="21">
        <v>5372903</v>
      </c>
      <c r="F16" s="8">
        <v>1416581.7</v>
      </c>
      <c r="G16" s="8">
        <v>197992.41</v>
      </c>
      <c r="H16" s="8">
        <v>1365</v>
      </c>
      <c r="I16" s="8"/>
      <c r="J16" s="12">
        <f t="shared" si="0"/>
        <v>8559972.959999999</v>
      </c>
      <c r="K16" s="12">
        <f t="shared" si="2"/>
        <v>1343598.540000001</v>
      </c>
    </row>
    <row r="17" spans="1:11" x14ac:dyDescent="0.3">
      <c r="A17" s="11">
        <v>45839</v>
      </c>
      <c r="B17" s="10">
        <v>9033382.5</v>
      </c>
      <c r="C17" s="8">
        <v>1004935</v>
      </c>
      <c r="D17" s="8">
        <v>655175.11</v>
      </c>
      <c r="E17" s="21">
        <v>3349827.6</v>
      </c>
      <c r="F17" s="8">
        <v>1506294.26</v>
      </c>
      <c r="G17" s="8">
        <f>222419.08+231000</f>
        <v>453419.07999999996</v>
      </c>
      <c r="H17" s="8">
        <v>1365</v>
      </c>
      <c r="I17" s="8">
        <v>174939.28</v>
      </c>
      <c r="J17" s="12">
        <f t="shared" si="0"/>
        <v>7145955.330000001</v>
      </c>
      <c r="K17" s="12">
        <f t="shared" si="2"/>
        <v>1887427.169999999</v>
      </c>
    </row>
    <row r="18" spans="1:11" x14ac:dyDescent="0.3">
      <c r="A18" s="3" t="s">
        <v>1</v>
      </c>
      <c r="B18" s="4">
        <f t="shared" ref="B18:I18" si="3">SUM(B6:B17)</f>
        <v>95530138</v>
      </c>
      <c r="C18" s="4">
        <f t="shared" si="3"/>
        <v>6530208.9899999993</v>
      </c>
      <c r="D18" s="4">
        <f t="shared" si="3"/>
        <v>6799540.3900000006</v>
      </c>
      <c r="E18" s="4">
        <f t="shared" si="3"/>
        <v>46799027.600000001</v>
      </c>
      <c r="F18" s="4">
        <f t="shared" si="3"/>
        <v>13880822.039999997</v>
      </c>
      <c r="G18" s="4">
        <f t="shared" si="3"/>
        <v>2534760.8499999996</v>
      </c>
      <c r="H18" s="4">
        <f t="shared" si="3"/>
        <v>142265</v>
      </c>
      <c r="I18" s="4">
        <f t="shared" si="3"/>
        <v>570399.97</v>
      </c>
      <c r="J18" s="12">
        <f t="shared" si="0"/>
        <v>77257024.839999989</v>
      </c>
      <c r="K18" s="22">
        <f>SUM(K6:K17)</f>
        <v>18273113.16</v>
      </c>
    </row>
    <row r="19" spans="1:11" x14ac:dyDescent="0.3">
      <c r="A19" s="5" t="s">
        <v>2</v>
      </c>
      <c r="B19" s="6">
        <f>B18/13</f>
        <v>7348472.153846154</v>
      </c>
      <c r="C19" s="4"/>
      <c r="D19" s="4"/>
      <c r="E19" s="4"/>
      <c r="F19" s="4"/>
      <c r="G19" s="4"/>
      <c r="H19" s="4"/>
      <c r="I19" s="4"/>
      <c r="J19" s="6">
        <f>J18/13</f>
        <v>5942848.0646153837</v>
      </c>
      <c r="K19" s="6">
        <f>K18/13</f>
        <v>1405624.0892307693</v>
      </c>
    </row>
    <row r="21" spans="1:11" ht="23.4" x14ac:dyDescent="0.45">
      <c r="A21" s="18" t="s">
        <v>8</v>
      </c>
      <c r="B21" s="19">
        <v>25000000</v>
      </c>
    </row>
    <row r="22" spans="1:11" ht="23.4" x14ac:dyDescent="0.45">
      <c r="A22" s="18" t="s">
        <v>9</v>
      </c>
      <c r="B22" s="20">
        <f>B21/K19</f>
        <v>17.785694049737938</v>
      </c>
      <c r="E22" s="17"/>
    </row>
  </sheetData>
  <mergeCells count="4">
    <mergeCell ref="A4:A5"/>
    <mergeCell ref="C4:G4"/>
    <mergeCell ref="J4:J5"/>
    <mergeCell ref="K4:K5"/>
  </mergeCells>
  <phoneticPr fontId="6" type="noConversion"/>
  <pageMargins left="0.36000000000000004" right="0.36000000000000004" top="0.41000000000000009" bottom="0.41000000000000009" header="0.5" footer="0.5"/>
  <pageSetup paperSize="9" scale="75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LENOVO</cp:lastModifiedBy>
  <cp:lastPrinted>2014-11-21T09:25:18Z</cp:lastPrinted>
  <dcterms:created xsi:type="dcterms:W3CDTF">2014-10-20T11:27:17Z</dcterms:created>
  <dcterms:modified xsi:type="dcterms:W3CDTF">2025-08-15T04:16:08Z</dcterms:modified>
</cp:coreProperties>
</file>