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egorampenov/Desktop/Объекты/Classic7/"/>
    </mc:Choice>
  </mc:AlternateContent>
  <xr:revisionPtr revIDLastSave="0" documentId="13_ncr:1_{6C2A888F-6E25-D04A-80DE-F598107E7C62}" xr6:coauthVersionLast="47" xr6:coauthVersionMax="47" xr10:uidLastSave="{00000000-0000-0000-0000-000000000000}"/>
  <bookViews>
    <workbookView xWindow="0" yWindow="500" windowWidth="28800" windowHeight="15840" tabRatio="500" xr2:uid="{00000000-000D-0000-FFFF-FFFF00000000}"/>
  </bookViews>
  <sheets>
    <sheet name="2025" sheetId="2" r:id="rId1"/>
    <sheet name="Выручка на Мастера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" i="3" l="1"/>
  <c r="O4" i="3"/>
  <c r="O2" i="3"/>
  <c r="N3" i="3"/>
  <c r="N4" i="3"/>
  <c r="N2" i="3"/>
  <c r="H4" i="3"/>
  <c r="G4" i="3"/>
  <c r="F4" i="3"/>
  <c r="E4" i="3"/>
  <c r="D4" i="3"/>
  <c r="C4" i="3"/>
  <c r="B4" i="3"/>
  <c r="H3" i="3"/>
  <c r="G3" i="3"/>
  <c r="F3" i="3"/>
  <c r="E3" i="3"/>
  <c r="D3" i="3"/>
  <c r="C3" i="3"/>
  <c r="B3" i="3"/>
  <c r="H2" i="3"/>
  <c r="G2" i="3"/>
  <c r="F2" i="3"/>
  <c r="E2" i="3"/>
  <c r="D2" i="3"/>
  <c r="C2" i="3"/>
  <c r="B2" i="3"/>
  <c r="S12" i="2"/>
  <c r="S13" i="2"/>
  <c r="X13" i="2" s="1"/>
  <c r="S14" i="2"/>
  <c r="S15" i="2"/>
  <c r="X15" i="2" s="1"/>
  <c r="S16" i="2"/>
  <c r="X16" i="2" s="1"/>
  <c r="S17" i="2"/>
  <c r="X17" i="2" s="1"/>
  <c r="S11" i="2"/>
  <c r="X12" i="2"/>
  <c r="X14" i="2"/>
  <c r="X11" i="2"/>
  <c r="L12" i="2"/>
  <c r="L13" i="2"/>
  <c r="L14" i="2"/>
  <c r="L15" i="2"/>
  <c r="L16" i="2"/>
  <c r="L17" i="2"/>
  <c r="L11" i="2"/>
  <c r="B24" i="2"/>
  <c r="C24" i="2"/>
  <c r="D24" i="2"/>
  <c r="F24" i="2"/>
  <c r="G24" i="2"/>
  <c r="I24" i="2"/>
  <c r="J24" i="2"/>
  <c r="K24" i="2"/>
  <c r="M24" i="2"/>
  <c r="N24" i="2"/>
  <c r="O24" i="2"/>
  <c r="P24" i="2"/>
  <c r="Q24" i="2"/>
  <c r="R24" i="2"/>
  <c r="T24" i="2"/>
  <c r="U24" i="2"/>
  <c r="V24" i="2"/>
  <c r="B23" i="2"/>
  <c r="C23" i="2"/>
  <c r="D23" i="2"/>
  <c r="F23" i="2"/>
  <c r="G23" i="2"/>
  <c r="I23" i="2"/>
  <c r="J23" i="2"/>
  <c r="K23" i="2"/>
  <c r="M23" i="2"/>
  <c r="N23" i="2"/>
  <c r="O23" i="2"/>
  <c r="P23" i="2"/>
  <c r="Q23" i="2"/>
  <c r="R23" i="2"/>
  <c r="T23" i="2"/>
  <c r="U23" i="2"/>
  <c r="V23" i="2"/>
  <c r="W11" i="2"/>
  <c r="W16" i="2"/>
  <c r="W17" i="2"/>
  <c r="W15" i="2"/>
  <c r="W12" i="2"/>
  <c r="W13" i="2"/>
  <c r="W14" i="2"/>
  <c r="W23" i="2" l="1"/>
  <c r="L23" i="2"/>
  <c r="L24" i="2"/>
  <c r="S23" i="2"/>
  <c r="W24" i="2"/>
  <c r="S24" i="2"/>
  <c r="Y14" i="2"/>
  <c r="Y17" i="2"/>
  <c r="Y16" i="2"/>
  <c r="Y15" i="2"/>
  <c r="Y13" i="2"/>
  <c r="Y12" i="2"/>
  <c r="X22" i="2"/>
  <c r="Y22" i="2" s="1"/>
  <c r="X21" i="2"/>
  <c r="Y21" i="2" s="1"/>
  <c r="X20" i="2"/>
  <c r="Y20" i="2" s="1"/>
  <c r="X19" i="2"/>
  <c r="Y19" i="2" s="1"/>
  <c r="X18" i="2"/>
  <c r="Y18" i="2" s="1"/>
  <c r="X23" i="2" l="1"/>
  <c r="X24" i="2"/>
  <c r="Y11" i="2"/>
  <c r="Y24" i="2"/>
  <c r="C6" i="2" s="1"/>
  <c r="Y23" i="2"/>
</calcChain>
</file>

<file path=xl/sharedStrings.xml><?xml version="1.0" encoding="utf-8"?>
<sst xmlns="http://schemas.openxmlformats.org/spreadsheetml/2006/main" count="36" uniqueCount="36">
  <si>
    <t>ИТОГО затраты</t>
  </si>
  <si>
    <t>ПРИБЫЛЬ</t>
  </si>
  <si>
    <t>Выручка</t>
  </si>
  <si>
    <t>Стоимость бизнеса</t>
  </si>
  <si>
    <t>Стоимоть товарного остатка</t>
  </si>
  <si>
    <t>МЕСЯЦ</t>
  </si>
  <si>
    <t>Налоги</t>
  </si>
  <si>
    <t>Окупаемость мес</t>
  </si>
  <si>
    <t>Стоимость оборудования</t>
  </si>
  <si>
    <t>Зарплата Каролина (маникюр)</t>
  </si>
  <si>
    <t>Зарплата Ольга (парикмахер)</t>
  </si>
  <si>
    <t>Зарплата Светлана (парикмахер)</t>
  </si>
  <si>
    <t>Зарплата  Александра (админ)</t>
  </si>
  <si>
    <t>Зарплата Анастасия (админ)</t>
  </si>
  <si>
    <t xml:space="preserve">Солярий </t>
  </si>
  <si>
    <t>Итого затраты на зарплату</t>
  </si>
  <si>
    <t>Реклама passport busines + соцсети</t>
  </si>
  <si>
    <t>Приход товара</t>
  </si>
  <si>
    <t>закуп на хоз нужды</t>
  </si>
  <si>
    <t>аренда</t>
  </si>
  <si>
    <t>Выручка расчетный счет по программе</t>
  </si>
  <si>
    <t>Коммуналка+ расходы интернет/телефония</t>
  </si>
  <si>
    <t>Прочие расходы (закуп инструментов и бытовой техники и ремонт</t>
  </si>
  <si>
    <t>Доп доход нал (продажа товаров, абонементов, сертификатов)</t>
  </si>
  <si>
    <t>комиссия эквайринг 0.9% 6 мес, далее 1.9%</t>
  </si>
  <si>
    <t>выписка из банка (расчетный счет)</t>
  </si>
  <si>
    <t>Света Налоги</t>
  </si>
  <si>
    <t>Каролина Налоги</t>
  </si>
  <si>
    <t>Имя, должность</t>
  </si>
  <si>
    <t>Светлана парихмахер</t>
  </si>
  <si>
    <t>Ольга парихмахер</t>
  </si>
  <si>
    <t>Каролина маникюр</t>
  </si>
  <si>
    <t xml:space="preserve">Общая </t>
  </si>
  <si>
    <t>Средняя</t>
  </si>
  <si>
    <t>СУММА 7 мес</t>
  </si>
  <si>
    <t>СРЕДНЕЕ 7 мес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</si>
</sst>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[$-419]mmmm\ yyyy;@"/>
    <numFmt numFmtId="165" formatCode="_-* #,##0.00\ [$₽-419]_-;\-* #,##0.00\ [$₽-419]_-;_-* &quot;-&quot;??\ [$₽-419]_-;_-@_-"/>
    <numFmt numFmtId="166" formatCode="#,##0.00\ &quot;₽&quot;"/>
  </numFmts>
  <fonts count="9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</font>
    <font>
      <sz val="12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0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" fontId="7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/>
    <xf numFmtId="0" fontId="6" fillId="3" borderId="1" xfId="0" applyFont="1" applyFill="1" applyBorder="1"/>
    <xf numFmtId="0" fontId="0" fillId="3" borderId="1" xfId="0" applyFill="1" applyBorder="1"/>
    <xf numFmtId="9" fontId="0" fillId="3" borderId="0" xfId="145" applyFont="1" applyFill="1"/>
    <xf numFmtId="3" fontId="2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4" fontId="2" fillId="4" borderId="13" xfId="0" applyNumberFormat="1" applyFont="1" applyFill="1" applyBorder="1" applyAlignment="1">
      <alignment horizontal="left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2" fillId="2" borderId="21" xfId="0" applyFont="1" applyFill="1" applyBorder="1"/>
    <xf numFmtId="0" fontId="3" fillId="2" borderId="22" xfId="0" applyFont="1" applyFill="1" applyBorder="1"/>
    <xf numFmtId="3" fontId="3" fillId="0" borderId="10" xfId="0" applyNumberFormat="1" applyFont="1" applyBorder="1" applyAlignment="1">
      <alignment horizontal="center" vertical="center" wrapText="1"/>
    </xf>
    <xf numFmtId="165" fontId="7" fillId="4" borderId="1" xfId="192" applyNumberFormat="1" applyFill="1" applyBorder="1" applyAlignment="1" applyProtection="1">
      <alignment horizontal="center" vertical="center" wrapText="1"/>
      <protection locked="0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17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3" fillId="4" borderId="19" xfId="0" applyNumberFormat="1" applyFont="1" applyFill="1" applyBorder="1" applyAlignment="1">
      <alignment horizontal="center" vertical="center"/>
    </xf>
    <xf numFmtId="165" fontId="2" fillId="4" borderId="20" xfId="0" applyNumberFormat="1" applyFont="1" applyFill="1" applyBorder="1"/>
    <xf numFmtId="165" fontId="7" fillId="4" borderId="2" xfId="192" applyNumberFormat="1" applyFill="1" applyBorder="1" applyAlignment="1" applyProtection="1">
      <alignment horizontal="center" vertical="center" wrapText="1"/>
      <protection locked="0"/>
    </xf>
    <xf numFmtId="165" fontId="3" fillId="4" borderId="18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/>
    <xf numFmtId="165" fontId="3" fillId="2" borderId="9" xfId="0" applyNumberFormat="1" applyFont="1" applyFill="1" applyBorder="1"/>
    <xf numFmtId="3" fontId="2" fillId="0" borderId="6" xfId="0" applyNumberFormat="1" applyFont="1" applyBorder="1" applyAlignment="1">
      <alignment horizontal="center" vertical="center" wrapText="1"/>
    </xf>
    <xf numFmtId="0" fontId="8" fillId="3" borderId="0" xfId="0" applyFont="1" applyFill="1"/>
    <xf numFmtId="165" fontId="2" fillId="4" borderId="24" xfId="0" applyNumberFormat="1" applyFont="1" applyFill="1" applyBorder="1" applyAlignment="1">
      <alignment horizontal="center" vertical="center"/>
    </xf>
    <xf numFmtId="165" fontId="2" fillId="4" borderId="20" xfId="0" applyNumberFormat="1" applyFont="1" applyFill="1" applyBorder="1" applyAlignment="1">
      <alignment horizontal="center" vertical="center"/>
    </xf>
    <xf numFmtId="165" fontId="7" fillId="4" borderId="20" xfId="192" applyNumberFormat="1" applyFill="1" applyBorder="1" applyAlignment="1" applyProtection="1">
      <alignment horizontal="center" vertical="center" wrapText="1"/>
      <protection locked="0"/>
    </xf>
    <xf numFmtId="165" fontId="0" fillId="4" borderId="20" xfId="0" applyNumberForma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2" fillId="5" borderId="16" xfId="0" applyNumberFormat="1" applyFont="1" applyFill="1" applyBorder="1" applyAlignment="1">
      <alignment horizontal="center" vertical="center"/>
    </xf>
    <xf numFmtId="165" fontId="2" fillId="5" borderId="19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165" fontId="7" fillId="5" borderId="2" xfId="192" applyNumberFormat="1" applyFill="1" applyBorder="1" applyAlignment="1" applyProtection="1">
      <alignment horizontal="center" vertical="center" wrapText="1"/>
      <protection locked="0"/>
    </xf>
    <xf numFmtId="165" fontId="7" fillId="5" borderId="1" xfId="192" applyNumberFormat="1" applyFill="1" applyBorder="1" applyAlignment="1" applyProtection="1">
      <alignment horizontal="center" vertical="center" wrapText="1"/>
      <protection locked="0"/>
    </xf>
    <xf numFmtId="165" fontId="2" fillId="5" borderId="24" xfId="0" applyNumberFormat="1" applyFont="1" applyFill="1" applyBorder="1" applyAlignment="1">
      <alignment horizontal="center" vertical="center"/>
    </xf>
    <xf numFmtId="165" fontId="7" fillId="5" borderId="20" xfId="192" applyNumberFormat="1" applyFill="1" applyBorder="1" applyAlignment="1" applyProtection="1">
      <alignment horizontal="center" vertical="center" wrapText="1"/>
      <protection locked="0"/>
    </xf>
    <xf numFmtId="3" fontId="2" fillId="3" borderId="5" xfId="0" applyNumberFormat="1" applyFont="1" applyFill="1" applyBorder="1" applyAlignment="1">
      <alignment horizontal="center" vertical="center" wrapText="1"/>
    </xf>
    <xf numFmtId="165" fontId="2" fillId="3" borderId="17" xfId="0" applyNumberFormat="1" applyFont="1" applyFill="1" applyBorder="1" applyAlignment="1">
      <alignment horizontal="center" vertical="center"/>
    </xf>
    <xf numFmtId="165" fontId="0" fillId="3" borderId="20" xfId="0" applyNumberFormat="1" applyFill="1" applyBorder="1" applyAlignment="1" applyProtection="1">
      <alignment horizontal="center" vertical="center" wrapText="1"/>
      <protection locked="0"/>
    </xf>
    <xf numFmtId="165" fontId="7" fillId="6" borderId="1" xfId="192" applyNumberFormat="1" applyFill="1" applyBorder="1" applyAlignment="1" applyProtection="1">
      <alignment horizontal="center" vertical="center" wrapText="1"/>
      <protection locked="0"/>
    </xf>
    <xf numFmtId="165" fontId="7" fillId="6" borderId="2" xfId="192" applyNumberFormat="1" applyFill="1" applyBorder="1" applyAlignment="1" applyProtection="1">
      <alignment horizontal="center" vertical="center" wrapText="1"/>
      <protection locked="0"/>
    </xf>
    <xf numFmtId="44" fontId="0" fillId="3" borderId="1" xfId="0" applyNumberFormat="1" applyFill="1" applyBorder="1"/>
    <xf numFmtId="165" fontId="2" fillId="5" borderId="2" xfId="0" applyNumberFormat="1" applyFont="1" applyFill="1" applyBorder="1" applyAlignment="1">
      <alignment horizontal="center" vertical="center"/>
    </xf>
    <xf numFmtId="0" fontId="0" fillId="0" borderId="1" xfId="0" applyBorder="1"/>
    <xf numFmtId="17" fontId="0" fillId="0" borderId="1" xfId="0" applyNumberFormat="1" applyBorder="1"/>
    <xf numFmtId="166" fontId="0" fillId="0" borderId="1" xfId="0" applyNumberFormat="1" applyBorder="1"/>
    <xf numFmtId="3" fontId="2" fillId="0" borderId="1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wrapText="1"/>
    </xf>
    <xf numFmtId="3" fontId="3" fillId="0" borderId="15" xfId="0" applyNumberFormat="1" applyFont="1" applyBorder="1" applyAlignment="1">
      <alignment horizontal="center" wrapText="1"/>
    </xf>
  </cellXfs>
  <cellStyles count="203">
    <cellStyle name="Гиперссылка" xfId="27" builtinId="8" hidden="1"/>
    <cellStyle name="Гиперссылка" xfId="79" builtinId="8" hidden="1"/>
    <cellStyle name="Гиперссылка" xfId="193" builtinId="8" hidden="1"/>
    <cellStyle name="Гиперссылка" xfId="195" builtinId="8" hidden="1"/>
    <cellStyle name="Гиперссылка" xfId="170" builtinId="8" hidden="1"/>
    <cellStyle name="Гиперссылка" xfId="168" builtinId="8" hidden="1"/>
    <cellStyle name="Гиперссылка" xfId="201" builtinId="8" hidden="1"/>
    <cellStyle name="Гиперссылка" xfId="21" builtinId="8" hidden="1"/>
    <cellStyle name="Гиперссылка" xfId="55" builtinId="8" hidden="1"/>
    <cellStyle name="Гиперссылка" xfId="95" builtinId="8" hidden="1"/>
    <cellStyle name="Гиперссылка" xfId="135" builtinId="8" hidden="1"/>
    <cellStyle name="Гиперссылка" xfId="53" builtinId="8" hidden="1"/>
    <cellStyle name="Гиперссылка" xfId="3" builtinId="8" hidden="1"/>
    <cellStyle name="Гиперссылка" xfId="41" builtinId="8" hidden="1"/>
    <cellStyle name="Гиперссылка" xfId="83" builtinId="8" hidden="1"/>
    <cellStyle name="Гиперссылка" xfId="148" builtinId="8" hidden="1"/>
    <cellStyle name="Гиперссылка" xfId="190" builtinId="8" hidden="1"/>
    <cellStyle name="Гиперссылка" xfId="113" builtinId="8" hidden="1"/>
    <cellStyle name="Гиперссылка" xfId="158" builtinId="8" hidden="1"/>
    <cellStyle name="Гиперссылка" xfId="81" builtinId="8" hidden="1"/>
    <cellStyle name="Гиперссылка" xfId="65" builtinId="8" hidden="1"/>
    <cellStyle name="Гиперссылка" xfId="101" builtinId="8" hidden="1"/>
    <cellStyle name="Гиперссылка" xfId="141" builtinId="8" hidden="1"/>
    <cellStyle name="Гиперссылка" xfId="25" builtinId="8" hidden="1"/>
    <cellStyle name="Гиперссылка" xfId="91" builtinId="8" hidden="1"/>
    <cellStyle name="Гиперссылка" xfId="139" builtinId="8" hidden="1"/>
    <cellStyle name="Гиперссылка" xfId="172" builtinId="8" hidden="1"/>
    <cellStyle name="Гиперссылка" xfId="182" builtinId="8" hidden="1"/>
    <cellStyle name="Гиперссылка" xfId="109" builtinId="8" hidden="1"/>
    <cellStyle name="Гиперссылка" xfId="129" builtinId="8" hidden="1"/>
    <cellStyle name="Гиперссылка" xfId="188" builtinId="8" hidden="1"/>
    <cellStyle name="Гиперссылка" xfId="59" builtinId="8" hidden="1"/>
    <cellStyle name="Гиперссылка" xfId="17" builtinId="8" hidden="1"/>
    <cellStyle name="Гиперссылка" xfId="47" builtinId="8" hidden="1"/>
    <cellStyle name="Гиперссылка" xfId="7" builtinId="8" hidden="1"/>
    <cellStyle name="Гиперссылка" xfId="11" builtinId="8" hidden="1"/>
    <cellStyle name="Гиперссылка" xfId="49" builtinId="8" hidden="1"/>
    <cellStyle name="Гиперссылка" xfId="39" builtinId="8" hidden="1"/>
    <cellStyle name="Гиперссылка" xfId="45" builtinId="8" hidden="1"/>
    <cellStyle name="Гиперссылка" xfId="9" builtinId="8" hidden="1"/>
    <cellStyle name="Гиперссылка" xfId="1" builtinId="8" hidden="1"/>
    <cellStyle name="Гиперссылка" xfId="123" builtinId="8" hidden="1"/>
    <cellStyle name="Гиперссылка" xfId="97" builtinId="8" hidden="1"/>
    <cellStyle name="Гиперссылка" xfId="121" builtinId="8" hidden="1"/>
    <cellStyle name="Гиперссылка" xfId="166" builtinId="8" hidden="1"/>
    <cellStyle name="Гиперссылка" xfId="199" builtinId="8" hidden="1"/>
    <cellStyle name="Гиперссылка" xfId="156" builtinId="8" hidden="1"/>
    <cellStyle name="Гиперссылка" xfId="107" builtinId="8" hidden="1"/>
    <cellStyle name="Гиперссылка" xfId="75" builtinId="8" hidden="1"/>
    <cellStyle name="Гиперссылка" xfId="35" builtinId="8" hidden="1"/>
    <cellStyle name="Гиперссылка" xfId="162" builtinId="8" hidden="1"/>
    <cellStyle name="Гиперссылка" xfId="85" builtinId="8" hidden="1"/>
    <cellStyle name="Гиперссылка" xfId="61" builtinId="8" hidden="1"/>
    <cellStyle name="Гиперссылка" xfId="117" builtinId="8" hidden="1"/>
    <cellStyle name="Гиперссылка" xfId="137" builtinId="8" hidden="1"/>
    <cellStyle name="Гиперссылка" xfId="93" builtinId="8" hidden="1"/>
    <cellStyle name="Гиперссылка" xfId="180" builtinId="8" hidden="1"/>
    <cellStyle name="Гиперссылка" xfId="115" builtinId="8" hidden="1"/>
    <cellStyle name="Гиперссылка" xfId="19" builtinId="8" hidden="1"/>
    <cellStyle name="Гиперссылка" xfId="31" builtinId="8" hidden="1"/>
    <cellStyle name="Гиперссылка" xfId="15" builtinId="8" hidden="1"/>
    <cellStyle name="Гиперссылка" xfId="160" builtinId="8" hidden="1"/>
    <cellStyle name="Гиперссылка" xfId="119" builtinId="8" hidden="1"/>
    <cellStyle name="Гиперссылка" xfId="71" builtinId="8" hidden="1"/>
    <cellStyle name="Гиперссылка" xfId="33" builtinId="8" hidden="1"/>
    <cellStyle name="Гиперссылка" xfId="111" builtinId="8" hidden="1"/>
    <cellStyle name="Гиперссылка" xfId="184" builtinId="8" hidden="1"/>
    <cellStyle name="Гиперссылка" xfId="178" builtinId="8" hidden="1"/>
    <cellStyle name="Гиперссылка" xfId="186" builtinId="8" hidden="1"/>
    <cellStyle name="Гиперссылка" xfId="176" builtinId="8" hidden="1"/>
    <cellStyle name="Гиперссылка" xfId="143" builtinId="8" hidden="1"/>
    <cellStyle name="Гиперссылка" xfId="37" builtinId="8" hidden="1"/>
    <cellStyle name="Гиперссылка" xfId="63" builtinId="8" hidden="1"/>
    <cellStyle name="Гиперссылка" xfId="125" builtinId="8" hidden="1"/>
    <cellStyle name="Гиперссылка" xfId="105" builtinId="8" hidden="1"/>
    <cellStyle name="Гиперссылка" xfId="197" builtinId="8" hidden="1"/>
    <cellStyle name="Гиперссылка" xfId="164" builtinId="8" hidden="1"/>
    <cellStyle name="Гиперссылка" xfId="131" builtinId="8" hidden="1"/>
    <cellStyle name="Гиперссылка" xfId="67" builtinId="8" hidden="1"/>
    <cellStyle name="Гиперссылка" xfId="29" builtinId="8" hidden="1"/>
    <cellStyle name="Гиперссылка" xfId="51" builtinId="8" hidden="1"/>
    <cellStyle name="Гиперссылка" xfId="5" builtinId="8" hidden="1"/>
    <cellStyle name="Гиперссылка" xfId="23" builtinId="8" hidden="1"/>
    <cellStyle name="Гиперссылка" xfId="43" builtinId="8" hidden="1"/>
    <cellStyle name="Гиперссылка" xfId="127" builtinId="8" hidden="1"/>
    <cellStyle name="Гиперссылка" xfId="103" builtinId="8" hidden="1"/>
    <cellStyle name="Гиперссылка" xfId="87" builtinId="8" hidden="1"/>
    <cellStyle name="Гиперссылка" xfId="152" builtinId="8" hidden="1"/>
    <cellStyle name="Гиперссылка" xfId="13" builtinId="8" hidden="1"/>
    <cellStyle name="Гиперссылка" xfId="99" builtinId="8" hidden="1"/>
    <cellStyle name="Гиперссылка" xfId="174" builtinId="8" hidden="1"/>
    <cellStyle name="Гиперссылка" xfId="57" builtinId="8" hidden="1"/>
    <cellStyle name="Гиперссылка" xfId="89" builtinId="8" hidden="1"/>
    <cellStyle name="Гиперссылка" xfId="73" builtinId="8" hidden="1"/>
    <cellStyle name="Гиперссылка" xfId="150" builtinId="8" hidden="1"/>
    <cellStyle name="Гиперссылка" xfId="146" builtinId="8" hidden="1"/>
    <cellStyle name="Гиперссылка" xfId="69" builtinId="8" hidden="1"/>
    <cellStyle name="Гиперссылка" xfId="133" builtinId="8" hidden="1"/>
    <cellStyle name="Гиперссылка" xfId="77" builtinId="8" hidden="1"/>
    <cellStyle name="Гиперссылка" xfId="154" builtinId="8" hidden="1"/>
    <cellStyle name="Обычный" xfId="0" builtinId="0"/>
    <cellStyle name="Обычный_CFSibir" xfId="192" xr:uid="{00000000-0005-0000-0000-000065000000}"/>
    <cellStyle name="Открывавшаяся гиперссылка" xfId="24" builtinId="9" hidden="1"/>
    <cellStyle name="Открывавшаяся гиперссылка" xfId="12" builtinId="9" hidden="1"/>
    <cellStyle name="Открывавшаяся гиперссылка" xfId="30" builtinId="9" hidden="1"/>
    <cellStyle name="Открывавшаяся гиперссылка" xfId="40" builtinId="9" hidden="1"/>
    <cellStyle name="Открывавшаяся гиперссылка" xfId="151" builtinId="9" hidden="1"/>
    <cellStyle name="Открывавшаяся гиперссылка" xfId="200" builtinId="9" hidden="1"/>
    <cellStyle name="Открывавшаяся гиперссылка" xfId="194" builtinId="9" hidden="1"/>
    <cellStyle name="Открывавшаяся гиперссылка" xfId="161" builtinId="9" hidden="1"/>
    <cellStyle name="Открывавшаяся гиперссылка" xfId="177" builtinId="9" hidden="1"/>
    <cellStyle name="Открывавшаяся гиперссылка" xfId="189" builtinId="9" hidden="1"/>
    <cellStyle name="Открывавшаяся гиперссылка" xfId="118" builtinId="9" hidden="1"/>
    <cellStyle name="Открывавшаяся гиперссылка" xfId="126" builtinId="9" hidden="1"/>
    <cellStyle name="Открывавшаяся гиперссылка" xfId="130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14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94" builtinId="9" hidden="1"/>
    <cellStyle name="Открывавшаяся гиперссылка" xfId="116" builtinId="9" hidden="1"/>
    <cellStyle name="Открывавшаяся гиперссылка" xfId="106" builtinId="9" hidden="1"/>
    <cellStyle name="Открывавшаяся гиперссылка" xfId="167" builtinId="9" hidden="1"/>
    <cellStyle name="Открывавшаяся гиперссылка" xfId="134" builtinId="9" hidden="1"/>
    <cellStyle name="Открывавшаяся гиперссылка" xfId="110" builtinId="9" hidden="1"/>
    <cellStyle name="Открывавшаяся гиперссылка" xfId="202" builtinId="9" hidden="1"/>
    <cellStyle name="Открывавшаяся гиперссылка" xfId="159" builtinId="9" hidden="1"/>
    <cellStyle name="Открывавшаяся гиперссылка" xfId="165" builtinId="9" hidden="1"/>
    <cellStyle name="Открывавшаяся гиперссылка" xfId="173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91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144" builtinId="9" hidden="1"/>
    <cellStyle name="Открывавшаяся гиперссылка" xfId="149" builtinId="9" hidden="1"/>
    <cellStyle name="Открывавшаяся гиперссылка" xfId="155" builtinId="9" hidden="1"/>
    <cellStyle name="Открывавшаяся гиперссылка" xfId="62" builtinId="9" hidden="1"/>
    <cellStyle name="Открывавшаяся гиперссылка" xfId="52" builtinId="9" hidden="1"/>
    <cellStyle name="Открывавшаяся гиперссылка" xfId="70" builtinId="9" hidden="1"/>
    <cellStyle name="Открывавшаяся гиперссылка" xfId="90" builtinId="9" hidden="1"/>
    <cellStyle name="Открывавшаяся гиперссылка" xfId="157" builtinId="9" hidden="1"/>
    <cellStyle name="Открывавшаяся гиперссылка" xfId="112" builtinId="9" hidden="1"/>
    <cellStyle name="Открывавшаяся гиперссылка" xfId="183" builtinId="9" hidden="1"/>
    <cellStyle name="Открывавшаяся гиперссылка" xfId="171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98" builtinId="9" hidden="1"/>
    <cellStyle name="Открывавшаяся гиперссылка" xfId="108" builtinId="9" hidden="1"/>
    <cellStyle name="Открывавшаяся гиперссылка" xfId="132" builtinId="9" hidden="1"/>
    <cellStyle name="Открывавшаяся гиперссылка" xfId="147" builtinId="9" hidden="1"/>
    <cellStyle name="Открывавшаяся гиперссылка" xfId="185" builtinId="9" hidden="1"/>
    <cellStyle name="Открывавшаяся гиперссылка" xfId="86" builtinId="9" hidden="1"/>
    <cellStyle name="Открывавшаяся гиперссылка" xfId="4" builtinId="9" hidden="1"/>
    <cellStyle name="Открывавшаяся гиперссылка" xfId="18" builtinId="9" hidden="1"/>
    <cellStyle name="Открывавшаяся гиперссылка" xfId="10" builtinId="9" hidden="1"/>
    <cellStyle name="Открывавшаяся гиперссылка" xfId="56" builtinId="9" hidden="1"/>
    <cellStyle name="Открывавшаяся гиперссылка" xfId="32" builtinId="9" hidden="1"/>
    <cellStyle name="Открывавшаяся гиперссылка" xfId="14" builtinId="9" hidden="1"/>
    <cellStyle name="Открывавшаяся гиперссылка" xfId="82" builtinId="9" hidden="1"/>
    <cellStyle name="Открывавшаяся гиперссылка" xfId="50" builtinId="9" hidden="1"/>
    <cellStyle name="Открывавшаяся гиперссылка" xfId="60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96" builtinId="9" hidden="1"/>
    <cellStyle name="Открывавшаяся гиперссылка" xfId="46" builtinId="9" hidden="1"/>
    <cellStyle name="Открывавшаяся гиперссылка" xfId="128" builtinId="9" hidden="1"/>
    <cellStyle name="Открывавшаяся гиперссылка" xfId="120" builtinId="9" hidden="1"/>
    <cellStyle name="Открывавшаяся гиперссылка" xfId="136" builtinId="9" hidden="1"/>
    <cellStyle name="Открывавшаяся гиперссылка" xfId="153" builtinId="9" hidden="1"/>
    <cellStyle name="Открывавшаяся гиперссылка" xfId="48" builtinId="9" hidden="1"/>
    <cellStyle name="Открывавшаяся гиперссылка" xfId="104" builtinId="9" hidden="1"/>
    <cellStyle name="Открывавшаяся гиперссылка" xfId="58" builtinId="9" hidden="1"/>
    <cellStyle name="Открывавшаяся гиперссылка" xfId="22" builtinId="9" hidden="1"/>
    <cellStyle name="Открывавшаяся гиперссылка" xfId="68" builtinId="9" hidden="1"/>
    <cellStyle name="Открывавшаяся гиперссылка" xfId="42" builtinId="9" hidden="1"/>
    <cellStyle name="Открывавшаяся гиперссылка" xfId="54" builtinId="9" hidden="1"/>
    <cellStyle name="Открывавшаяся гиперссылка" xfId="2" builtinId="9" hidden="1"/>
    <cellStyle name="Открывавшаяся гиперссылка" xfId="72" builtinId="9" hidden="1"/>
    <cellStyle name="Открывавшаяся гиперссылка" xfId="20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16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44" builtinId="9" hidden="1"/>
    <cellStyle name="Открывавшаяся гиперссылка" xfId="80" builtinId="9" hidden="1"/>
    <cellStyle name="Открывавшаяся гиперссылка" xfId="84" builtinId="9" hidden="1"/>
    <cellStyle name="Открывавшаяся гиперссылка" xfId="92" builtinId="9" hidden="1"/>
    <cellStyle name="Открывавшаяся гиперссылка" xfId="88" builtinId="9" hidden="1"/>
    <cellStyle name="Открывавшаяся гиперссылка" xfId="175" builtinId="9" hidden="1"/>
    <cellStyle name="Открывавшаяся гиперссылка" xfId="163" builtinId="9" hidden="1"/>
    <cellStyle name="Открывавшаяся гиперссылка" xfId="187" builtinId="9" hidden="1"/>
    <cellStyle name="Открывавшаяся гиперссылка" xfId="169" builtinId="9" hidden="1"/>
    <cellStyle name="Процентный" xfId="145" builtinId="5"/>
  </cellStyles>
  <dxfs count="0"/>
  <tableStyles count="0" defaultTableStyle="TableStyleMedium9" defaultPivotStyle="PivotStyleMedium4"/>
  <colors>
    <mruColors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2DC5-66A4-4547-AE8B-90A57932AD0A}">
  <sheetPr>
    <pageSetUpPr fitToPage="1"/>
  </sheetPr>
  <dimension ref="A1:Y41"/>
  <sheetViews>
    <sheetView tabSelected="1" zoomScaleNormal="100" zoomScalePageLayoutView="95" workbookViewId="0">
      <selection activeCell="D3" sqref="D3"/>
    </sheetView>
  </sheetViews>
  <sheetFormatPr baseColWidth="10" defaultColWidth="11" defaultRowHeight="16"/>
  <cols>
    <col min="1" max="1" width="12.83203125" customWidth="1"/>
    <col min="2" max="2" width="14.5" customWidth="1"/>
    <col min="3" max="3" width="14.33203125" bestFit="1" customWidth="1"/>
    <col min="4" max="4" width="13" bestFit="1" customWidth="1"/>
    <col min="5" max="5" width="13" customWidth="1"/>
    <col min="6" max="6" width="12.83203125" customWidth="1"/>
    <col min="7" max="7" width="12.33203125" bestFit="1" customWidth="1"/>
    <col min="8" max="8" width="12.33203125" customWidth="1"/>
    <col min="9" max="9" width="11.33203125" bestFit="1" customWidth="1"/>
    <col min="10" max="10" width="15.1640625" customWidth="1"/>
    <col min="11" max="11" width="11.6640625" bestFit="1" customWidth="1"/>
    <col min="12" max="12" width="14.33203125" customWidth="1"/>
    <col min="13" max="13" width="15" customWidth="1"/>
    <col min="14" max="14" width="11.33203125" bestFit="1" customWidth="1"/>
    <col min="15" max="15" width="13.83203125" customWidth="1"/>
    <col min="19" max="19" width="12.1640625" customWidth="1"/>
    <col min="22" max="22" width="13" customWidth="1"/>
    <col min="24" max="25" width="15.1640625" customWidth="1"/>
  </cols>
  <sheetData>
    <row r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X2" s="2"/>
      <c r="Y2" s="2"/>
    </row>
    <row r="3" spans="1:25">
      <c r="A3" s="3" t="s">
        <v>3</v>
      </c>
      <c r="B3" s="4"/>
      <c r="C3" s="47">
        <v>3000000</v>
      </c>
      <c r="D3" s="2"/>
      <c r="E3" s="2"/>
      <c r="F3" s="2"/>
      <c r="G3" s="2"/>
      <c r="H3" s="2"/>
      <c r="I3" s="2"/>
      <c r="J3" s="2"/>
      <c r="K3" s="2"/>
      <c r="L3" s="2"/>
      <c r="M3" s="2"/>
      <c r="X3" s="2"/>
      <c r="Y3" s="2"/>
    </row>
    <row r="4" spans="1:25">
      <c r="A4" s="55" t="s">
        <v>8</v>
      </c>
      <c r="B4" s="55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X4" s="2"/>
      <c r="Y4" s="2"/>
    </row>
    <row r="5" spans="1:25">
      <c r="A5" s="55" t="s">
        <v>4</v>
      </c>
      <c r="B5" s="55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X5" s="2"/>
      <c r="Y5" s="2"/>
    </row>
    <row r="6" spans="1:25">
      <c r="A6" s="55" t="s">
        <v>7</v>
      </c>
      <c r="B6" s="55"/>
      <c r="C6" s="4">
        <f>AVERAGE(C3/Y24)</f>
        <v>42.728969373283107</v>
      </c>
      <c r="D6" s="2"/>
      <c r="E6" s="2"/>
      <c r="F6" s="2"/>
      <c r="G6" s="2"/>
      <c r="H6" s="2"/>
      <c r="I6" s="2"/>
      <c r="J6" s="2"/>
      <c r="K6" s="2"/>
      <c r="L6" s="2"/>
      <c r="M6" s="2"/>
      <c r="X6" s="2"/>
      <c r="Y6" s="2"/>
    </row>
    <row r="7" spans="1:25">
      <c r="M7" s="2"/>
      <c r="X7" s="2"/>
      <c r="Y7" s="2"/>
    </row>
    <row r="8" spans="1:25" ht="17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X8" s="2"/>
      <c r="Y8" s="2"/>
    </row>
    <row r="9" spans="1:25" ht="15" customHeight="1">
      <c r="A9" s="56" t="s">
        <v>5</v>
      </c>
      <c r="B9" s="58" t="s">
        <v>2</v>
      </c>
      <c r="C9" s="59"/>
      <c r="D9" s="52"/>
      <c r="E9" s="53"/>
      <c r="F9" s="53"/>
      <c r="G9" s="53"/>
      <c r="H9" s="53"/>
      <c r="I9" s="53"/>
      <c r="J9" s="53"/>
      <c r="K9" s="53"/>
      <c r="L9" s="53"/>
      <c r="M9" s="54"/>
      <c r="N9" s="52"/>
      <c r="O9" s="53"/>
      <c r="P9" s="53"/>
      <c r="Q9" s="53"/>
      <c r="R9" s="53"/>
      <c r="S9" s="53"/>
      <c r="T9" s="53"/>
      <c r="U9" s="53"/>
      <c r="V9" s="53"/>
      <c r="W9" s="54"/>
      <c r="X9" s="32" t="s">
        <v>0</v>
      </c>
      <c r="Y9" s="30" t="s">
        <v>1</v>
      </c>
    </row>
    <row r="10" spans="1:25" s="1" customFormat="1" ht="127" customHeight="1" thickBot="1">
      <c r="A10" s="57"/>
      <c r="B10" s="7" t="s">
        <v>20</v>
      </c>
      <c r="C10" s="13" t="s">
        <v>23</v>
      </c>
      <c r="D10" s="9" t="s">
        <v>11</v>
      </c>
      <c r="E10" s="24" t="s">
        <v>26</v>
      </c>
      <c r="F10" s="24" t="s">
        <v>10</v>
      </c>
      <c r="G10" s="6" t="s">
        <v>9</v>
      </c>
      <c r="H10" s="6" t="s">
        <v>27</v>
      </c>
      <c r="I10" s="6" t="s">
        <v>12</v>
      </c>
      <c r="J10" s="34" t="s">
        <v>13</v>
      </c>
      <c r="K10" s="1" t="s">
        <v>14</v>
      </c>
      <c r="L10" s="6" t="s">
        <v>15</v>
      </c>
      <c r="M10" s="10"/>
      <c r="N10" s="6" t="s">
        <v>16</v>
      </c>
      <c r="O10" s="6" t="s">
        <v>17</v>
      </c>
      <c r="P10" s="10" t="s">
        <v>19</v>
      </c>
      <c r="Q10" s="6" t="s">
        <v>18</v>
      </c>
      <c r="R10" s="6"/>
      <c r="S10" s="6" t="s">
        <v>6</v>
      </c>
      <c r="T10" s="6" t="s">
        <v>22</v>
      </c>
      <c r="U10" s="6" t="s">
        <v>21</v>
      </c>
      <c r="V10" s="42" t="s">
        <v>25</v>
      </c>
      <c r="W10" s="6" t="s">
        <v>24</v>
      </c>
      <c r="X10" s="33"/>
      <c r="Y10" s="31"/>
    </row>
    <row r="11" spans="1:25" ht="17" thickBot="1">
      <c r="A11" s="8">
        <v>45658</v>
      </c>
      <c r="B11" s="18">
        <v>256873.55</v>
      </c>
      <c r="C11" s="19">
        <v>60000</v>
      </c>
      <c r="D11" s="35">
        <v>47720</v>
      </c>
      <c r="E11" s="36">
        <v>11160</v>
      </c>
      <c r="F11" s="36">
        <v>23749</v>
      </c>
      <c r="G11" s="37">
        <v>1990</v>
      </c>
      <c r="H11" s="48">
        <v>11160</v>
      </c>
      <c r="I11" s="38">
        <v>30000</v>
      </c>
      <c r="J11" s="39"/>
      <c r="K11" s="45">
        <v>15225</v>
      </c>
      <c r="L11" s="14">
        <f>D11+F11+G11+I11+J11+I11+H11+E11</f>
        <v>155779</v>
      </c>
      <c r="M11" s="15"/>
      <c r="N11" s="15"/>
      <c r="O11" s="14">
        <v>16745</v>
      </c>
      <c r="P11" s="16">
        <v>70000</v>
      </c>
      <c r="Q11" s="16"/>
      <c r="R11" s="27"/>
      <c r="S11" s="27">
        <f>111317.38/9</f>
        <v>12368.597777777779</v>
      </c>
      <c r="T11" s="15">
        <v>791</v>
      </c>
      <c r="U11" s="16">
        <v>12256</v>
      </c>
      <c r="V11" s="43">
        <v>258873.55</v>
      </c>
      <c r="W11" s="16">
        <f>V11/100*0.9</f>
        <v>2329.86195</v>
      </c>
      <c r="X11" s="21">
        <f>L11+O11+N11+P11+Q11+T11+U11+W11+S11</f>
        <v>270269.45972777775</v>
      </c>
      <c r="Y11" s="17">
        <f t="shared" ref="Y11:Y22" si="0">B11+C11-X11</f>
        <v>46604.090272222238</v>
      </c>
    </row>
    <row r="12" spans="1:25" ht="17" thickBot="1">
      <c r="A12" s="8">
        <v>45689</v>
      </c>
      <c r="B12" s="18">
        <v>428376</v>
      </c>
      <c r="C12" s="19">
        <v>81000</v>
      </c>
      <c r="D12" s="35">
        <v>103999</v>
      </c>
      <c r="E12" s="36">
        <v>11160</v>
      </c>
      <c r="F12" s="36">
        <v>57030</v>
      </c>
      <c r="G12" s="37">
        <v>15970.5</v>
      </c>
      <c r="H12" s="48">
        <v>11160</v>
      </c>
      <c r="I12" s="38">
        <v>30000</v>
      </c>
      <c r="J12" s="39"/>
      <c r="K12" s="45">
        <v>44364</v>
      </c>
      <c r="L12" s="14">
        <f t="shared" ref="L12:L17" si="1">D12+F12+G12+I12+J12+I12+H12+E12</f>
        <v>259319.5</v>
      </c>
      <c r="M12" s="15"/>
      <c r="N12" s="15">
        <v>40000</v>
      </c>
      <c r="O12" s="14">
        <v>22978</v>
      </c>
      <c r="P12" s="16">
        <v>70000</v>
      </c>
      <c r="Q12" s="16">
        <v>2774</v>
      </c>
      <c r="R12" s="27"/>
      <c r="S12" s="27">
        <f t="shared" ref="S12:S17" si="2">111317.38/9</f>
        <v>12368.597777777779</v>
      </c>
      <c r="T12" s="15">
        <v>13990</v>
      </c>
      <c r="U12" s="16">
        <v>12346</v>
      </c>
      <c r="V12" s="43">
        <v>349541.79</v>
      </c>
      <c r="W12" s="16">
        <f>V12/100*0.9</f>
        <v>3145.8761100000002</v>
      </c>
      <c r="X12" s="21">
        <f t="shared" ref="X12:X17" si="3">L12+O12+N12+P12+Q12+T12+U12+W12+S12</f>
        <v>436921.97388777777</v>
      </c>
      <c r="Y12" s="17">
        <f t="shared" si="0"/>
        <v>72454.026112222229</v>
      </c>
    </row>
    <row r="13" spans="1:25" ht="17" thickBot="1">
      <c r="A13" s="8">
        <v>45717</v>
      </c>
      <c r="B13" s="18">
        <v>499871.5</v>
      </c>
      <c r="C13" s="19">
        <v>75000</v>
      </c>
      <c r="D13" s="35">
        <v>126960</v>
      </c>
      <c r="E13" s="36">
        <v>11160</v>
      </c>
      <c r="F13" s="36">
        <v>71180</v>
      </c>
      <c r="G13" s="37">
        <v>11250</v>
      </c>
      <c r="H13" s="48">
        <v>11160</v>
      </c>
      <c r="I13" s="38">
        <v>40082.5</v>
      </c>
      <c r="J13" s="38"/>
      <c r="K13" s="46">
        <v>59190</v>
      </c>
      <c r="L13" s="14">
        <f t="shared" si="1"/>
        <v>311875</v>
      </c>
      <c r="M13" s="15"/>
      <c r="N13" s="15"/>
      <c r="O13" s="20">
        <v>29358</v>
      </c>
      <c r="P13" s="16">
        <v>70000</v>
      </c>
      <c r="Q13" s="16">
        <v>18309</v>
      </c>
      <c r="R13" s="27"/>
      <c r="S13" s="27">
        <f t="shared" si="2"/>
        <v>12368.597777777779</v>
      </c>
      <c r="T13" s="15">
        <v>28387.94</v>
      </c>
      <c r="U13" s="16">
        <v>12400</v>
      </c>
      <c r="V13" s="43">
        <v>411509.89</v>
      </c>
      <c r="W13" s="16">
        <f>V13/100*0.9</f>
        <v>3703.5890100000001</v>
      </c>
      <c r="X13" s="21">
        <f t="shared" si="3"/>
        <v>486402.12678777776</v>
      </c>
      <c r="Y13" s="17">
        <f t="shared" si="0"/>
        <v>88469.373212222243</v>
      </c>
    </row>
    <row r="14" spans="1:25" ht="17" thickBot="1">
      <c r="A14" s="8">
        <v>45748</v>
      </c>
      <c r="B14" s="18">
        <v>508894</v>
      </c>
      <c r="C14" s="19">
        <v>90000</v>
      </c>
      <c r="D14" s="35">
        <v>121720</v>
      </c>
      <c r="E14" s="36">
        <v>11160</v>
      </c>
      <c r="F14" s="36">
        <v>76835</v>
      </c>
      <c r="G14" s="37">
        <v>15915</v>
      </c>
      <c r="H14" s="48">
        <v>11160</v>
      </c>
      <c r="I14" s="38">
        <v>41408.5</v>
      </c>
      <c r="J14" s="39">
        <v>33908.5</v>
      </c>
      <c r="K14" s="45">
        <v>70930</v>
      </c>
      <c r="L14" s="14">
        <f t="shared" si="1"/>
        <v>353515.5</v>
      </c>
      <c r="M14" s="15"/>
      <c r="N14" s="15"/>
      <c r="O14" s="14">
        <v>30490</v>
      </c>
      <c r="P14" s="16">
        <v>70000</v>
      </c>
      <c r="Q14" s="16">
        <v>12162</v>
      </c>
      <c r="R14" s="27"/>
      <c r="S14" s="27">
        <f t="shared" si="2"/>
        <v>12368.597777777779</v>
      </c>
      <c r="T14" s="15">
        <v>5561</v>
      </c>
      <c r="U14" s="16">
        <v>13900.68</v>
      </c>
      <c r="V14" s="43">
        <v>407092.4</v>
      </c>
      <c r="W14" s="16">
        <f>V14/100*0.9</f>
        <v>3663.8316000000004</v>
      </c>
      <c r="X14" s="21">
        <f t="shared" si="3"/>
        <v>501661.60937777773</v>
      </c>
      <c r="Y14" s="17">
        <f t="shared" si="0"/>
        <v>97232.390622222272</v>
      </c>
    </row>
    <row r="15" spans="1:25" ht="17" thickBot="1">
      <c r="A15" s="8">
        <v>45778</v>
      </c>
      <c r="B15" s="18">
        <v>461179</v>
      </c>
      <c r="C15" s="19">
        <v>78000</v>
      </c>
      <c r="D15" s="35">
        <v>90235</v>
      </c>
      <c r="E15" s="36">
        <v>11160</v>
      </c>
      <c r="F15" s="36">
        <v>73555</v>
      </c>
      <c r="G15" s="37">
        <v>16905</v>
      </c>
      <c r="H15" s="48">
        <v>11160</v>
      </c>
      <c r="I15" s="38">
        <v>39908.75</v>
      </c>
      <c r="J15" s="39">
        <v>32408.75</v>
      </c>
      <c r="K15" s="45">
        <v>81365</v>
      </c>
      <c r="L15" s="14">
        <f t="shared" si="1"/>
        <v>315241.25</v>
      </c>
      <c r="M15" s="15"/>
      <c r="N15" s="15"/>
      <c r="O15" s="14">
        <v>16661</v>
      </c>
      <c r="P15" s="16">
        <v>70000</v>
      </c>
      <c r="Q15" s="16">
        <v>12772</v>
      </c>
      <c r="R15" s="27"/>
      <c r="S15" s="27">
        <f t="shared" si="2"/>
        <v>12368.597777777779</v>
      </c>
      <c r="T15" s="15">
        <v>43124</v>
      </c>
      <c r="U15" s="16">
        <v>11050</v>
      </c>
      <c r="V15" s="43">
        <v>358974.11</v>
      </c>
      <c r="W15" s="16">
        <f>V15/100*1.9</f>
        <v>6820.5080899999994</v>
      </c>
      <c r="X15" s="21">
        <f t="shared" si="3"/>
        <v>488037.35586777778</v>
      </c>
      <c r="Y15" s="17">
        <f t="shared" si="0"/>
        <v>51141.644132222224</v>
      </c>
    </row>
    <row r="16" spans="1:25" ht="17" thickBot="1">
      <c r="A16" s="8">
        <v>45809</v>
      </c>
      <c r="B16" s="18">
        <v>536633.94999999995</v>
      </c>
      <c r="C16" s="19">
        <v>98000</v>
      </c>
      <c r="D16" s="35">
        <v>143305</v>
      </c>
      <c r="E16" s="36">
        <v>11160</v>
      </c>
      <c r="F16" s="36">
        <v>65600</v>
      </c>
      <c r="G16" s="37">
        <v>17670</v>
      </c>
      <c r="H16" s="48">
        <v>11160</v>
      </c>
      <c r="I16" s="38">
        <v>42010</v>
      </c>
      <c r="J16" s="39">
        <v>34510</v>
      </c>
      <c r="K16" s="45">
        <v>71421</v>
      </c>
      <c r="L16" s="14">
        <f t="shared" si="1"/>
        <v>367425</v>
      </c>
      <c r="M16" s="15"/>
      <c r="N16" s="15"/>
      <c r="O16" s="14">
        <v>51187</v>
      </c>
      <c r="P16" s="16">
        <v>70000</v>
      </c>
      <c r="Q16" s="15">
        <v>22248</v>
      </c>
      <c r="R16" s="15"/>
      <c r="S16" s="27">
        <f t="shared" si="2"/>
        <v>12368.597777777779</v>
      </c>
      <c r="T16" s="15">
        <v>9061</v>
      </c>
      <c r="U16" s="16">
        <v>11356.4</v>
      </c>
      <c r="V16" s="43">
        <v>439610.64</v>
      </c>
      <c r="W16" s="16">
        <f>V16/100*1.9</f>
        <v>8352.6021600000004</v>
      </c>
      <c r="X16" s="21">
        <f t="shared" si="3"/>
        <v>551998.59993777785</v>
      </c>
      <c r="Y16" s="17">
        <f t="shared" si="0"/>
        <v>82635.350062222104</v>
      </c>
    </row>
    <row r="17" spans="1:25" ht="17" thickBot="1">
      <c r="A17" s="8">
        <v>45839</v>
      </c>
      <c r="B17" s="18">
        <v>478899.36</v>
      </c>
      <c r="C17" s="19">
        <v>84000</v>
      </c>
      <c r="D17" s="40">
        <v>132773</v>
      </c>
      <c r="E17" s="36">
        <v>11160</v>
      </c>
      <c r="F17" s="36">
        <v>67525</v>
      </c>
      <c r="G17" s="37">
        <v>10945</v>
      </c>
      <c r="H17" s="48">
        <v>11160</v>
      </c>
      <c r="I17" s="41">
        <v>41620.75</v>
      </c>
      <c r="J17" s="39">
        <v>34120</v>
      </c>
      <c r="K17" s="45">
        <v>61405</v>
      </c>
      <c r="L17" s="14">
        <f t="shared" si="1"/>
        <v>350924.5</v>
      </c>
      <c r="M17" s="27"/>
      <c r="N17" s="15"/>
      <c r="O17" s="14">
        <v>28568</v>
      </c>
      <c r="P17" s="16">
        <v>70000</v>
      </c>
      <c r="Q17" s="16">
        <v>15998</v>
      </c>
      <c r="R17" s="27"/>
      <c r="S17" s="27">
        <f t="shared" si="2"/>
        <v>12368.597777777779</v>
      </c>
      <c r="T17" s="27">
        <v>12260</v>
      </c>
      <c r="U17" s="16">
        <v>12015</v>
      </c>
      <c r="V17" s="43">
        <v>412225.82</v>
      </c>
      <c r="W17" s="16">
        <f>V17/100*1.9</f>
        <v>7832.2905799999999</v>
      </c>
      <c r="X17" s="21">
        <f t="shared" si="3"/>
        <v>509966.38835777773</v>
      </c>
      <c r="Y17" s="17">
        <f t="shared" si="0"/>
        <v>52932.971642222255</v>
      </c>
    </row>
    <row r="18" spans="1:25" ht="17" thickBot="1">
      <c r="A18" s="8">
        <v>45870</v>
      </c>
      <c r="B18" s="18"/>
      <c r="C18" s="19"/>
      <c r="D18" s="26"/>
      <c r="E18" s="26"/>
      <c r="F18" s="26"/>
      <c r="G18" s="27"/>
      <c r="H18" s="27"/>
      <c r="I18" s="28"/>
      <c r="J18" s="28"/>
      <c r="K18" s="29"/>
      <c r="L18" s="27"/>
      <c r="M18" s="16"/>
      <c r="N18" s="29"/>
      <c r="O18" s="27"/>
      <c r="P18" s="16"/>
      <c r="Q18" s="16"/>
      <c r="R18" s="27"/>
      <c r="S18" s="27"/>
      <c r="T18" s="27"/>
      <c r="U18" s="16"/>
      <c r="V18" s="43"/>
      <c r="W18" s="16"/>
      <c r="X18" s="21">
        <f>SUM(D18:M18)</f>
        <v>0</v>
      </c>
      <c r="Y18" s="17">
        <f t="shared" si="0"/>
        <v>0</v>
      </c>
    </row>
    <row r="19" spans="1:25" ht="17" thickBot="1">
      <c r="A19" s="8">
        <v>45901</v>
      </c>
      <c r="B19" s="18"/>
      <c r="C19" s="19"/>
      <c r="D19" s="26"/>
      <c r="E19" s="26"/>
      <c r="F19" s="26"/>
      <c r="G19" s="27"/>
      <c r="H19" s="27"/>
      <c r="I19" s="28"/>
      <c r="J19" s="28"/>
      <c r="K19" s="29"/>
      <c r="L19" s="27"/>
      <c r="M19" s="16"/>
      <c r="N19" s="29"/>
      <c r="O19" s="27"/>
      <c r="P19" s="16"/>
      <c r="Q19" s="29"/>
      <c r="R19" s="29"/>
      <c r="S19" s="29"/>
      <c r="T19" s="27"/>
      <c r="U19" s="29"/>
      <c r="V19" s="44"/>
      <c r="W19" s="29"/>
      <c r="X19" s="21">
        <f>SUM(D19:M19)</f>
        <v>0</v>
      </c>
      <c r="Y19" s="17">
        <f t="shared" si="0"/>
        <v>0</v>
      </c>
    </row>
    <row r="20" spans="1:25" ht="17" thickBot="1">
      <c r="A20" s="8">
        <v>45931</v>
      </c>
      <c r="B20" s="18"/>
      <c r="C20" s="19"/>
      <c r="D20" s="26"/>
      <c r="E20" s="26"/>
      <c r="F20" s="26"/>
      <c r="G20" s="27"/>
      <c r="H20" s="27"/>
      <c r="I20" s="28"/>
      <c r="J20" s="28"/>
      <c r="K20" s="29"/>
      <c r="L20" s="27"/>
      <c r="M20" s="16"/>
      <c r="N20" s="29"/>
      <c r="O20" s="27"/>
      <c r="P20" s="16"/>
      <c r="Q20" s="29"/>
      <c r="R20" s="29"/>
      <c r="S20" s="29"/>
      <c r="T20" s="27"/>
      <c r="U20" s="29"/>
      <c r="V20" s="44"/>
      <c r="W20" s="29"/>
      <c r="X20" s="21">
        <f>SUM(D20:M20)</f>
        <v>0</v>
      </c>
      <c r="Y20" s="17">
        <f t="shared" si="0"/>
        <v>0</v>
      </c>
    </row>
    <row r="21" spans="1:25" ht="17" thickBot="1">
      <c r="A21" s="8">
        <v>45962</v>
      </c>
      <c r="B21" s="18"/>
      <c r="C21" s="19"/>
      <c r="D21" s="26"/>
      <c r="E21" s="26"/>
      <c r="F21" s="26"/>
      <c r="G21" s="27"/>
      <c r="H21" s="27"/>
      <c r="I21" s="28"/>
      <c r="J21" s="28"/>
      <c r="K21" s="29"/>
      <c r="L21" s="27"/>
      <c r="M21" s="16"/>
      <c r="N21" s="29"/>
      <c r="O21" s="27"/>
      <c r="P21" s="16"/>
      <c r="Q21" s="29"/>
      <c r="R21" s="29"/>
      <c r="S21" s="29"/>
      <c r="T21" s="27"/>
      <c r="U21" s="29"/>
      <c r="V21" s="44"/>
      <c r="W21" s="29"/>
      <c r="X21" s="21">
        <f>SUM(D21:M21)</f>
        <v>0</v>
      </c>
      <c r="Y21" s="17">
        <f t="shared" si="0"/>
        <v>0</v>
      </c>
    </row>
    <row r="22" spans="1:25" ht="17" thickBot="1">
      <c r="A22" s="8">
        <v>45992</v>
      </c>
      <c r="B22" s="18"/>
      <c r="C22" s="19"/>
      <c r="D22" s="26"/>
      <c r="E22" s="26"/>
      <c r="F22" s="26"/>
      <c r="G22" s="27"/>
      <c r="H22" s="27"/>
      <c r="I22" s="28"/>
      <c r="J22" s="28"/>
      <c r="K22" s="29"/>
      <c r="L22" s="27"/>
      <c r="M22" s="16"/>
      <c r="N22" s="29"/>
      <c r="O22" s="27"/>
      <c r="P22" s="16"/>
      <c r="Q22" s="29"/>
      <c r="R22" s="29"/>
      <c r="S22" s="29"/>
      <c r="T22" s="27"/>
      <c r="U22" s="29"/>
      <c r="V22" s="44"/>
      <c r="W22" s="29"/>
      <c r="X22" s="21">
        <f>SUM(D22:M22)</f>
        <v>0</v>
      </c>
      <c r="Y22" s="17">
        <f t="shared" si="0"/>
        <v>0</v>
      </c>
    </row>
    <row r="23" spans="1:25" ht="17" thickBot="1">
      <c r="A23" s="11" t="s">
        <v>34</v>
      </c>
      <c r="B23" s="22">
        <f t="shared" ref="B23:X23" si="4">SUM(B11:B17)</f>
        <v>3170727.36</v>
      </c>
      <c r="C23" s="22">
        <f t="shared" si="4"/>
        <v>566000</v>
      </c>
      <c r="D23" s="22">
        <f t="shared" si="4"/>
        <v>766712</v>
      </c>
      <c r="E23" s="22"/>
      <c r="F23" s="22">
        <f t="shared" si="4"/>
        <v>435474</v>
      </c>
      <c r="G23" s="22">
        <f t="shared" si="4"/>
        <v>90645.5</v>
      </c>
      <c r="H23" s="22"/>
      <c r="I23" s="22">
        <f t="shared" si="4"/>
        <v>265030.5</v>
      </c>
      <c r="J23" s="22">
        <f t="shared" si="4"/>
        <v>134947.25</v>
      </c>
      <c r="K23" s="22">
        <f t="shared" si="4"/>
        <v>403900</v>
      </c>
      <c r="L23" s="22">
        <f t="shared" si="4"/>
        <v>2114079.75</v>
      </c>
      <c r="M23" s="22">
        <f t="shared" si="4"/>
        <v>0</v>
      </c>
      <c r="N23" s="22">
        <f t="shared" si="4"/>
        <v>40000</v>
      </c>
      <c r="O23" s="22">
        <f t="shared" si="4"/>
        <v>195987</v>
      </c>
      <c r="P23" s="22">
        <f t="shared" si="4"/>
        <v>490000</v>
      </c>
      <c r="Q23" s="22">
        <f t="shared" si="4"/>
        <v>84263</v>
      </c>
      <c r="R23" s="22">
        <f t="shared" si="4"/>
        <v>0</v>
      </c>
      <c r="S23" s="22">
        <f t="shared" si="4"/>
        <v>86580.184444444443</v>
      </c>
      <c r="T23" s="22">
        <f t="shared" si="4"/>
        <v>113174.94</v>
      </c>
      <c r="U23" s="22">
        <f t="shared" si="4"/>
        <v>85324.08</v>
      </c>
      <c r="V23" s="22">
        <f t="shared" si="4"/>
        <v>2637828.1999999997</v>
      </c>
      <c r="W23" s="22">
        <f t="shared" si="4"/>
        <v>35848.559500000003</v>
      </c>
      <c r="X23" s="22">
        <f t="shared" si="4"/>
        <v>3245257.5139444442</v>
      </c>
      <c r="Y23" s="22">
        <f>SUM(Y11:Y17)</f>
        <v>491469.84605555556</v>
      </c>
    </row>
    <row r="24" spans="1:25" ht="17" thickBot="1">
      <c r="A24" s="12" t="s">
        <v>35</v>
      </c>
      <c r="B24" s="23">
        <f t="shared" ref="B24:X24" si="5">AVERAGE(B11:B17)</f>
        <v>452961.0514285714</v>
      </c>
      <c r="C24" s="23">
        <f t="shared" si="5"/>
        <v>80857.142857142855</v>
      </c>
      <c r="D24" s="23">
        <f t="shared" si="5"/>
        <v>109530.28571428571</v>
      </c>
      <c r="E24" s="23"/>
      <c r="F24" s="23">
        <f t="shared" si="5"/>
        <v>62210.571428571428</v>
      </c>
      <c r="G24" s="23">
        <f t="shared" si="5"/>
        <v>12949.357142857143</v>
      </c>
      <c r="H24" s="23"/>
      <c r="I24" s="23">
        <f t="shared" si="5"/>
        <v>37861.5</v>
      </c>
      <c r="J24" s="23">
        <f t="shared" si="5"/>
        <v>33736.8125</v>
      </c>
      <c r="K24" s="23">
        <f t="shared" si="5"/>
        <v>57700</v>
      </c>
      <c r="L24" s="23">
        <f t="shared" si="5"/>
        <v>302011.39285714284</v>
      </c>
      <c r="M24" s="23" t="e">
        <f t="shared" si="5"/>
        <v>#DIV/0!</v>
      </c>
      <c r="N24" s="23">
        <f t="shared" si="5"/>
        <v>40000</v>
      </c>
      <c r="O24" s="23">
        <f t="shared" si="5"/>
        <v>27998.142857142859</v>
      </c>
      <c r="P24" s="23">
        <f t="shared" si="5"/>
        <v>70000</v>
      </c>
      <c r="Q24" s="23">
        <f t="shared" si="5"/>
        <v>14043.833333333334</v>
      </c>
      <c r="R24" s="23" t="e">
        <f t="shared" si="5"/>
        <v>#DIV/0!</v>
      </c>
      <c r="S24" s="23">
        <f t="shared" si="5"/>
        <v>12368.597777777777</v>
      </c>
      <c r="T24" s="23">
        <f t="shared" si="5"/>
        <v>16167.848571428573</v>
      </c>
      <c r="U24" s="23">
        <f t="shared" si="5"/>
        <v>12189.154285714287</v>
      </c>
      <c r="V24" s="23">
        <f t="shared" si="5"/>
        <v>376832.6</v>
      </c>
      <c r="W24" s="23">
        <f t="shared" si="5"/>
        <v>5121.2227857142861</v>
      </c>
      <c r="X24" s="23">
        <f t="shared" si="5"/>
        <v>463608.21627777774</v>
      </c>
      <c r="Y24" s="23">
        <f>AVERAGE(Y11:Y17)</f>
        <v>70209.978007936515</v>
      </c>
    </row>
    <row r="25" spans="1:25">
      <c r="A25" s="2"/>
      <c r="B25" s="2"/>
      <c r="C25" s="2"/>
      <c r="D25" s="5"/>
      <c r="E25" s="5"/>
      <c r="F25" s="5"/>
      <c r="G25" s="5"/>
      <c r="H25" s="5"/>
      <c r="I25" s="5"/>
      <c r="J25" s="5"/>
      <c r="K25" s="5"/>
      <c r="L25" s="5"/>
      <c r="M25" s="5"/>
      <c r="X25" s="2"/>
      <c r="Y25" s="2"/>
    </row>
    <row r="26" spans="1: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X26" s="2"/>
      <c r="Y26" s="2"/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X28" s="2"/>
      <c r="Y28" s="2"/>
    </row>
    <row r="29" spans="1: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X29" s="2"/>
      <c r="Y29" s="2"/>
    </row>
    <row r="30" spans="1: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X30" s="2"/>
      <c r="Y30" s="25"/>
    </row>
    <row r="31" spans="1: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X31" s="2"/>
      <c r="Y31" s="2"/>
    </row>
    <row r="32" spans="1: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X32" s="2"/>
      <c r="Y32" s="2"/>
    </row>
    <row r="33" spans="1: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X33" s="2"/>
      <c r="Y33" s="2"/>
    </row>
    <row r="34" spans="1: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X34" s="2"/>
      <c r="Y34" s="2"/>
    </row>
    <row r="35" spans="1: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X35" s="2"/>
      <c r="Y35" s="2"/>
    </row>
    <row r="36" spans="1: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X36" s="2"/>
      <c r="Y36" s="2"/>
    </row>
    <row r="37" spans="1: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X40" s="2"/>
      <c r="Y40" s="2"/>
    </row>
    <row r="41" spans="1: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X41" s="2"/>
      <c r="Y41" s="2"/>
    </row>
  </sheetData>
  <mergeCells count="7">
    <mergeCell ref="D9:M9"/>
    <mergeCell ref="N9:W9"/>
    <mergeCell ref="A4:B4"/>
    <mergeCell ref="A5:B5"/>
    <mergeCell ref="A6:B6"/>
    <mergeCell ref="A9:A10"/>
    <mergeCell ref="B9:C9"/>
  </mergeCells>
  <pageMargins left="0.36000000000000004" right="0.36000000000000004" top="0.41000000000000009" bottom="0.41000000000000009" header="0.5" footer="0.5"/>
  <pageSetup paperSize="9" scale="72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6B4F-D292-194C-BA09-B123B76035E3}">
  <dimension ref="A1:O4"/>
  <sheetViews>
    <sheetView workbookViewId="0">
      <selection activeCell="N21" sqref="N21"/>
    </sheetView>
  </sheetViews>
  <sheetFormatPr baseColWidth="10" defaultRowHeight="16"/>
  <cols>
    <col min="1" max="1" width="19.83203125" customWidth="1"/>
    <col min="2" max="2" width="11" bestFit="1" customWidth="1"/>
    <col min="3" max="8" width="11.6640625" bestFit="1" customWidth="1"/>
    <col min="14" max="14" width="13.1640625" bestFit="1" customWidth="1"/>
    <col min="15" max="15" width="11.6640625" bestFit="1" customWidth="1"/>
  </cols>
  <sheetData>
    <row r="1" spans="1:15">
      <c r="A1" s="49" t="s">
        <v>28</v>
      </c>
      <c r="B1" s="50">
        <v>45658</v>
      </c>
      <c r="C1" s="50">
        <v>45689</v>
      </c>
      <c r="D1" s="50">
        <v>45717</v>
      </c>
      <c r="E1" s="50">
        <v>45748</v>
      </c>
      <c r="F1" s="50">
        <v>45778</v>
      </c>
      <c r="G1" s="50">
        <v>45809</v>
      </c>
      <c r="H1" s="50">
        <v>45839</v>
      </c>
      <c r="I1" s="50">
        <v>45870</v>
      </c>
      <c r="J1" s="50">
        <v>45901</v>
      </c>
      <c r="K1" s="50">
        <v>45931</v>
      </c>
      <c r="L1" s="50">
        <v>45962</v>
      </c>
      <c r="M1" s="50">
        <v>45992</v>
      </c>
      <c r="N1" s="49" t="s">
        <v>32</v>
      </c>
      <c r="O1" s="49" t="s">
        <v>33</v>
      </c>
    </row>
    <row r="2" spans="1:15">
      <c r="A2" s="49" t="s">
        <v>29</v>
      </c>
      <c r="B2" s="51">
        <f>'2025'!D11*2</f>
        <v>95440</v>
      </c>
      <c r="C2" s="51">
        <f>'2025'!D12*2</f>
        <v>207998</v>
      </c>
      <c r="D2" s="51">
        <f>'2025'!D13*2</f>
        <v>253920</v>
      </c>
      <c r="E2" s="51">
        <f>'2025'!D14*2</f>
        <v>243440</v>
      </c>
      <c r="F2" s="51">
        <f>'2025'!D15*2</f>
        <v>180470</v>
      </c>
      <c r="G2" s="51">
        <f>'2025'!D16*2</f>
        <v>286610</v>
      </c>
      <c r="H2" s="51">
        <f>'2025'!D17*2</f>
        <v>265546</v>
      </c>
      <c r="I2" s="49"/>
      <c r="J2" s="49"/>
      <c r="K2" s="49"/>
      <c r="L2" s="49"/>
      <c r="M2" s="49"/>
      <c r="N2" s="51">
        <f>B2+C2+D2+E2+F2+G2+H2+I2+J2+K2+L2+M2</f>
        <v>1533424</v>
      </c>
      <c r="O2" s="51">
        <f>AVERAGE(B2:M2)</f>
        <v>219060.57142857142</v>
      </c>
    </row>
    <row r="3" spans="1:15">
      <c r="A3" s="49" t="s">
        <v>30</v>
      </c>
      <c r="B3" s="51">
        <f>'2025'!F11*2</f>
        <v>47498</v>
      </c>
      <c r="C3" s="51">
        <f>'2025'!F12*2</f>
        <v>114060</v>
      </c>
      <c r="D3" s="51">
        <f>'2025'!F13*2</f>
        <v>142360</v>
      </c>
      <c r="E3" s="51">
        <f>'2025'!F14*2</f>
        <v>153670</v>
      </c>
      <c r="F3" s="51">
        <f>'2025'!F15*2</f>
        <v>147110</v>
      </c>
      <c r="G3" s="51">
        <f>'2025'!F16*2</f>
        <v>131200</v>
      </c>
      <c r="H3" s="51">
        <f>'2025'!F17*2</f>
        <v>135050</v>
      </c>
      <c r="I3" s="49"/>
      <c r="J3" s="49"/>
      <c r="K3" s="49"/>
      <c r="L3" s="49"/>
      <c r="M3" s="49"/>
      <c r="N3" s="51">
        <f t="shared" ref="N3:N4" si="0">B3+C3+D3+E3+F3+G3+H3+I3+J3+K3+L3+M3</f>
        <v>870948</v>
      </c>
      <c r="O3" s="51">
        <f t="shared" ref="O3:O4" si="1">AVERAGE(B3:M3)</f>
        <v>124421.14285714286</v>
      </c>
    </row>
    <row r="4" spans="1:15">
      <c r="A4" s="49" t="s">
        <v>31</v>
      </c>
      <c r="B4" s="51">
        <f>'2025'!G11*2</f>
        <v>3980</v>
      </c>
      <c r="C4" s="51">
        <f>'2025'!G12*2</f>
        <v>31941</v>
      </c>
      <c r="D4" s="51">
        <f>'2025'!G13*2</f>
        <v>22500</v>
      </c>
      <c r="E4" s="51">
        <f>'2025'!G15*2</f>
        <v>33810</v>
      </c>
      <c r="F4" s="51">
        <f>'2025'!G15*2</f>
        <v>33810</v>
      </c>
      <c r="G4" s="51">
        <f>'2025'!G16*2</f>
        <v>35340</v>
      </c>
      <c r="H4" s="51">
        <f>'2025'!G17*2</f>
        <v>21890</v>
      </c>
      <c r="I4" s="49"/>
      <c r="J4" s="49"/>
      <c r="K4" s="49"/>
      <c r="L4" s="49"/>
      <c r="M4" s="49"/>
      <c r="N4" s="51">
        <f t="shared" si="0"/>
        <v>183271</v>
      </c>
      <c r="O4" s="51">
        <f t="shared" si="1"/>
        <v>26181.571428571428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Выручка на Мастера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Egor Ampenov</cp:lastModifiedBy>
  <cp:lastPrinted>2023-09-28T08:04:19Z</cp:lastPrinted>
  <dcterms:created xsi:type="dcterms:W3CDTF">2014-10-20T11:27:17Z</dcterms:created>
  <dcterms:modified xsi:type="dcterms:W3CDTF">2025-10-16T10:51:43Z</dcterms:modified>
</cp:coreProperties>
</file>