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man/Desktop/ТОПОВЫЕ ОБЬЕКТЫ/Просто СК/"/>
    </mc:Choice>
  </mc:AlternateContent>
  <xr:revisionPtr revIDLastSave="0" documentId="8_{00C4ECDA-A8AA-EA4E-BF33-A8907F686C11}" xr6:coauthVersionLast="47" xr6:coauthVersionMax="47" xr10:uidLastSave="{00000000-0000-0000-0000-000000000000}"/>
  <bookViews>
    <workbookView xWindow="0" yWindow="500" windowWidth="28800" windowHeight="15780" tabRatio="500" xr2:uid="{00000000-000D-0000-FFFF-FFFF00000000}"/>
  </bookViews>
  <sheets>
    <sheet name="Лист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7" i="1" l="1"/>
  <c r="N12" i="1"/>
  <c r="N11" i="1"/>
  <c r="N10" i="1"/>
  <c r="N9" i="1"/>
  <c r="N8" i="1"/>
  <c r="B8" i="1" s="1"/>
  <c r="N7" i="1"/>
  <c r="N6" i="1"/>
  <c r="N5" i="1"/>
  <c r="N4" i="1"/>
  <c r="B4" i="1" s="1"/>
  <c r="F9" i="1"/>
  <c r="N13" i="1"/>
  <c r="B9" i="1"/>
  <c r="D9" i="1" s="1"/>
  <c r="B7" i="1"/>
  <c r="F7" i="1" s="1"/>
  <c r="C6" i="1"/>
  <c r="B5" i="1"/>
  <c r="D5" i="1" s="1"/>
  <c r="H5" i="1"/>
  <c r="H6" i="1"/>
  <c r="H7" i="1"/>
  <c r="H8" i="1"/>
  <c r="H9" i="1"/>
  <c r="H4" i="1"/>
  <c r="G5" i="1"/>
  <c r="G6" i="1"/>
  <c r="G7" i="1"/>
  <c r="G8" i="1"/>
  <c r="G9" i="1"/>
  <c r="G4" i="1"/>
  <c r="E5" i="1"/>
  <c r="E6" i="1"/>
  <c r="E7" i="1"/>
  <c r="E8" i="1"/>
  <c r="E9" i="1"/>
  <c r="E4" i="1"/>
  <c r="D8" i="1" l="1"/>
  <c r="F8" i="1"/>
  <c r="J8" i="1" s="1"/>
  <c r="F5" i="1"/>
  <c r="D4" i="1"/>
  <c r="F4" i="1"/>
  <c r="C9" i="1"/>
  <c r="K9" i="1" s="1"/>
  <c r="C8" i="1"/>
  <c r="C4" i="1"/>
  <c r="K4" i="1" s="1"/>
  <c r="C7" i="1"/>
  <c r="B6" i="1"/>
  <c r="C5" i="1"/>
  <c r="K5" i="1" s="1"/>
  <c r="H16" i="1"/>
  <c r="D7" i="1"/>
  <c r="J7" i="1" s="1"/>
  <c r="J4" i="1"/>
  <c r="J13" i="1"/>
  <c r="K13" i="1" s="1"/>
  <c r="J14" i="1"/>
  <c r="K14" i="1" s="1"/>
  <c r="J15" i="1"/>
  <c r="K15" i="1" s="1"/>
  <c r="J10" i="1"/>
  <c r="K10" i="1" s="1"/>
  <c r="J5" i="1"/>
  <c r="J9" i="1"/>
  <c r="H17" i="1"/>
  <c r="B17" i="1" l="1"/>
  <c r="K8" i="1"/>
  <c r="K7" i="1"/>
  <c r="D6" i="1"/>
  <c r="F6" i="1"/>
  <c r="B16" i="1"/>
  <c r="J12" i="1" l="1"/>
  <c r="K12" i="1" s="1"/>
  <c r="J11" i="1"/>
  <c r="K11" i="1" s="1"/>
  <c r="J6" i="1"/>
  <c r="K6" i="1" l="1"/>
  <c r="J16" i="1"/>
  <c r="J17" i="1"/>
  <c r="B20" i="1" l="1"/>
  <c r="K16" i="1"/>
</calcChain>
</file>

<file path=xl/sharedStrings.xml><?xml version="1.0" encoding="utf-8"?>
<sst xmlns="http://schemas.openxmlformats.org/spreadsheetml/2006/main" count="22" uniqueCount="22">
  <si>
    <t>ИТОГО затраты</t>
  </si>
  <si>
    <t>СУММА год</t>
  </si>
  <si>
    <t>СРЕДНЕЕ год</t>
  </si>
  <si>
    <t>ПРИБЫЛЬ</t>
  </si>
  <si>
    <t>Выручка</t>
  </si>
  <si>
    <t>Затраты на персонал</t>
  </si>
  <si>
    <t>Затраты</t>
  </si>
  <si>
    <t>Реклама и пр</t>
  </si>
  <si>
    <t>Налоги</t>
  </si>
  <si>
    <t>Охрана и Интернет</t>
  </si>
  <si>
    <t>август</t>
  </si>
  <si>
    <t>сентябрь</t>
  </si>
  <si>
    <t>октябрь</t>
  </si>
  <si>
    <t>ноябрь</t>
  </si>
  <si>
    <t>декабрь</t>
  </si>
  <si>
    <t>Цена (р)</t>
  </si>
  <si>
    <t>Окупаемость (м)</t>
  </si>
  <si>
    <t>Выручка нал 30% примерно</t>
  </si>
  <si>
    <t>Выручка БезНал  70%</t>
  </si>
  <si>
    <r>
      <t xml:space="preserve">% экваринг </t>
    </r>
    <r>
      <rPr>
        <b/>
        <sz val="10"/>
        <color theme="1"/>
        <rFont val="Calibri"/>
        <family val="2"/>
        <scheme val="minor"/>
      </rPr>
      <t>2 процента</t>
    </r>
  </si>
  <si>
    <t>аренда постоянная+КУ 100м2</t>
  </si>
  <si>
    <r>
      <rPr>
        <u/>
        <sz val="10"/>
        <color theme="1"/>
        <rFont val="Calibri (Основной текст)"/>
        <charset val="204"/>
      </rPr>
      <t xml:space="preserve">МЕСЯЦ </t>
    </r>
    <r>
      <rPr>
        <b/>
        <u/>
        <sz val="10"/>
        <color theme="1"/>
        <rFont val="Calibri (Основной текст)"/>
        <charset val="204"/>
      </rPr>
      <t>202</t>
    </r>
    <r>
      <rPr>
        <b/>
        <u/>
        <sz val="10"/>
        <color theme="1"/>
        <rFont val="Calibri"/>
        <family val="2"/>
        <scheme val="minor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</si>
</sst>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[$-419]mmmm\ yyyy;@"/>
  </numFmts>
  <fonts count="15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"/>
      <name val="Calibri (Основной текст)"/>
      <charset val="204"/>
    </font>
    <font>
      <b/>
      <u/>
      <sz val="10"/>
      <color theme="1"/>
      <name val="Calibri (Основной текст)"/>
      <charset val="204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9" fontId="0" fillId="3" borderId="0" xfId="145" applyFont="1" applyFill="1"/>
    <xf numFmtId="0" fontId="0" fillId="3" borderId="0" xfId="0" applyFill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164" fontId="8" fillId="5" borderId="1" xfId="202" applyFont="1" applyFill="1" applyBorder="1"/>
    <xf numFmtId="164" fontId="8" fillId="2" borderId="1" xfId="202" applyFont="1" applyFill="1" applyBorder="1"/>
    <xf numFmtId="0" fontId="7" fillId="7" borderId="0" xfId="0" applyFont="1" applyFill="1" applyAlignment="1">
      <alignment horizontal="center"/>
    </xf>
    <xf numFmtId="165" fontId="5" fillId="6" borderId="1" xfId="0" applyNumberFormat="1" applyFont="1" applyFill="1" applyBorder="1" applyAlignment="1">
      <alignment horizontal="left"/>
    </xf>
    <xf numFmtId="3" fontId="5" fillId="4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3" fontId="5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/>
    <xf numFmtId="3" fontId="0" fillId="7" borderId="1" xfId="0" applyNumberFormat="1" applyFill="1" applyBorder="1"/>
    <xf numFmtId="3" fontId="5" fillId="8" borderId="1" xfId="0" applyNumberFormat="1" applyFont="1" applyFill="1" applyBorder="1" applyAlignment="1">
      <alignment horizontal="center" vertical="center" wrapText="1"/>
    </xf>
    <xf numFmtId="164" fontId="10" fillId="8" borderId="1" xfId="202" applyFont="1" applyFill="1" applyBorder="1"/>
    <xf numFmtId="0" fontId="7" fillId="7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6" fillId="8" borderId="2" xfId="0" applyNumberFormat="1" applyFont="1" applyFill="1" applyBorder="1" applyAlignment="1">
      <alignment horizontal="center" wrapText="1"/>
    </xf>
    <xf numFmtId="3" fontId="6" fillId="8" borderId="4" xfId="0" applyNumberFormat="1" applyFont="1" applyFill="1" applyBorder="1" applyAlignment="1">
      <alignment horizontal="center" wrapText="1"/>
    </xf>
  </cellXfs>
  <cellStyles count="203">
    <cellStyle name="Гиперссылка" xfId="27" builtinId="8" hidden="1"/>
    <cellStyle name="Гиперссылка" xfId="79" builtinId="8" hidden="1"/>
    <cellStyle name="Гиперссылка" xfId="192" builtinId="8" hidden="1"/>
    <cellStyle name="Гиперссылка" xfId="194" builtinId="8" hidden="1"/>
    <cellStyle name="Гиперссылка" xfId="170" builtinId="8" hidden="1"/>
    <cellStyle name="Гиперссылка" xfId="168" builtinId="8" hidden="1"/>
    <cellStyle name="Гиперссылка" xfId="200" builtinId="8" hidden="1"/>
    <cellStyle name="Гиперссылка" xfId="21" builtinId="8" hidden="1"/>
    <cellStyle name="Гиперссылка" xfId="55" builtinId="8" hidden="1"/>
    <cellStyle name="Гиперссылка" xfId="95" builtinId="8" hidden="1"/>
    <cellStyle name="Гиперссылка" xfId="135" builtinId="8" hidden="1"/>
    <cellStyle name="Гиперссылка" xfId="53" builtinId="8" hidden="1"/>
    <cellStyle name="Гиперссылка" xfId="3" builtinId="8" hidden="1"/>
    <cellStyle name="Гиперссылка" xfId="41" builtinId="8" hidden="1"/>
    <cellStyle name="Гиперссылка" xfId="83" builtinId="8" hidden="1"/>
    <cellStyle name="Гиперссылка" xfId="148" builtinId="8" hidden="1"/>
    <cellStyle name="Гиперссылка" xfId="190" builtinId="8" hidden="1"/>
    <cellStyle name="Гиперссылка" xfId="113" builtinId="8" hidden="1"/>
    <cellStyle name="Гиперссылка" xfId="158" builtinId="8" hidden="1"/>
    <cellStyle name="Гиперссылка" xfId="81" builtinId="8" hidden="1"/>
    <cellStyle name="Гиперссылка" xfId="65" builtinId="8" hidden="1"/>
    <cellStyle name="Гиперссылка" xfId="101" builtinId="8" hidden="1"/>
    <cellStyle name="Гиперссылка" xfId="141" builtinId="8" hidden="1"/>
    <cellStyle name="Гиперссылка" xfId="25" builtinId="8" hidden="1"/>
    <cellStyle name="Гиперссылка" xfId="91" builtinId="8" hidden="1"/>
    <cellStyle name="Гиперссылка" xfId="139" builtinId="8" hidden="1"/>
    <cellStyle name="Гиперссылка" xfId="172" builtinId="8" hidden="1"/>
    <cellStyle name="Гиперссылка" xfId="182" builtinId="8" hidden="1"/>
    <cellStyle name="Гиперссылка" xfId="109" builtinId="8" hidden="1"/>
    <cellStyle name="Гиперссылка" xfId="129" builtinId="8" hidden="1"/>
    <cellStyle name="Гиперссылка" xfId="188" builtinId="8" hidden="1"/>
    <cellStyle name="Гиперссылка" xfId="59" builtinId="8" hidden="1"/>
    <cellStyle name="Гиперссылка" xfId="17" builtinId="8" hidden="1"/>
    <cellStyle name="Гиперссылка" xfId="47" builtinId="8" hidden="1"/>
    <cellStyle name="Гиперссылка" xfId="7" builtinId="8" hidden="1"/>
    <cellStyle name="Гиперссылка" xfId="11" builtinId="8" hidden="1"/>
    <cellStyle name="Гиперссылка" xfId="49" builtinId="8" hidden="1"/>
    <cellStyle name="Гиперссылка" xfId="39" builtinId="8" hidden="1"/>
    <cellStyle name="Гиперссылка" xfId="45" builtinId="8" hidden="1"/>
    <cellStyle name="Гиперссылка" xfId="9" builtinId="8" hidden="1"/>
    <cellStyle name="Гиперссылка" xfId="1" builtinId="8" hidden="1"/>
    <cellStyle name="Гиперссылка" xfId="123" builtinId="8" hidden="1"/>
    <cellStyle name="Гиперссылка" xfId="97" builtinId="8" hidden="1"/>
    <cellStyle name="Гиперссылка" xfId="121" builtinId="8" hidden="1"/>
    <cellStyle name="Гиперссылка" xfId="166" builtinId="8" hidden="1"/>
    <cellStyle name="Гиперссылка" xfId="198" builtinId="8" hidden="1"/>
    <cellStyle name="Гиперссылка" xfId="156" builtinId="8" hidden="1"/>
    <cellStyle name="Гиперссылка" xfId="107" builtinId="8" hidden="1"/>
    <cellStyle name="Гиперссылка" xfId="75" builtinId="8" hidden="1"/>
    <cellStyle name="Гиперссылка" xfId="35" builtinId="8" hidden="1"/>
    <cellStyle name="Гиперссылка" xfId="162" builtinId="8" hidden="1"/>
    <cellStyle name="Гиперссылка" xfId="85" builtinId="8" hidden="1"/>
    <cellStyle name="Гиперссылка" xfId="61" builtinId="8" hidden="1"/>
    <cellStyle name="Гиперссылка" xfId="117" builtinId="8" hidden="1"/>
    <cellStyle name="Гиперссылка" xfId="137" builtinId="8" hidden="1"/>
    <cellStyle name="Гиперссылка" xfId="93" builtinId="8" hidden="1"/>
    <cellStyle name="Гиперссылка" xfId="180" builtinId="8" hidden="1"/>
    <cellStyle name="Гиперссылка" xfId="115" builtinId="8" hidden="1"/>
    <cellStyle name="Гиперссылка" xfId="19" builtinId="8" hidden="1"/>
    <cellStyle name="Гиперссылка" xfId="31" builtinId="8" hidden="1"/>
    <cellStyle name="Гиперссылка" xfId="15" builtinId="8" hidden="1"/>
    <cellStyle name="Гиперссылка" xfId="160" builtinId="8" hidden="1"/>
    <cellStyle name="Гиперссылка" xfId="119" builtinId="8" hidden="1"/>
    <cellStyle name="Гиперссылка" xfId="71" builtinId="8" hidden="1"/>
    <cellStyle name="Гиперссылка" xfId="33" builtinId="8" hidden="1"/>
    <cellStyle name="Гиперссылка" xfId="111" builtinId="8" hidden="1"/>
    <cellStyle name="Гиперссылка" xfId="184" builtinId="8" hidden="1"/>
    <cellStyle name="Гиперссылка" xfId="178" builtinId="8" hidden="1"/>
    <cellStyle name="Гиперссылка" xfId="186" builtinId="8" hidden="1"/>
    <cellStyle name="Гиперссылка" xfId="176" builtinId="8" hidden="1"/>
    <cellStyle name="Гиперссылка" xfId="143" builtinId="8" hidden="1"/>
    <cellStyle name="Гиперссылка" xfId="37" builtinId="8" hidden="1"/>
    <cellStyle name="Гиперссылка" xfId="63" builtinId="8" hidden="1"/>
    <cellStyle name="Гиперссылка" xfId="125" builtinId="8" hidden="1"/>
    <cellStyle name="Гиперссылка" xfId="105" builtinId="8" hidden="1"/>
    <cellStyle name="Гиперссылка" xfId="196" builtinId="8" hidden="1"/>
    <cellStyle name="Гиперссылка" xfId="164" builtinId="8" hidden="1"/>
    <cellStyle name="Гиперссылка" xfId="131" builtinId="8" hidden="1"/>
    <cellStyle name="Гиперссылка" xfId="67" builtinId="8" hidden="1"/>
    <cellStyle name="Гиперссылка" xfId="29" builtinId="8" hidden="1"/>
    <cellStyle name="Гиперссылка" xfId="51" builtinId="8" hidden="1"/>
    <cellStyle name="Гиперссылка" xfId="5" builtinId="8" hidden="1"/>
    <cellStyle name="Гиперссылка" xfId="23" builtinId="8" hidden="1"/>
    <cellStyle name="Гиперссылка" xfId="43" builtinId="8" hidden="1"/>
    <cellStyle name="Гиперссылка" xfId="127" builtinId="8" hidden="1"/>
    <cellStyle name="Гиперссылка" xfId="103" builtinId="8" hidden="1"/>
    <cellStyle name="Гиперссылка" xfId="87" builtinId="8" hidden="1"/>
    <cellStyle name="Гиперссылка" xfId="152" builtinId="8" hidden="1"/>
    <cellStyle name="Гиперссылка" xfId="13" builtinId="8" hidden="1"/>
    <cellStyle name="Гиперссылка" xfId="99" builtinId="8" hidden="1"/>
    <cellStyle name="Гиперссылка" xfId="174" builtinId="8" hidden="1"/>
    <cellStyle name="Гиперссылка" xfId="57" builtinId="8" hidden="1"/>
    <cellStyle name="Гиперссылка" xfId="89" builtinId="8" hidden="1"/>
    <cellStyle name="Гиперссылка" xfId="73" builtinId="8" hidden="1"/>
    <cellStyle name="Гиперссылка" xfId="150" builtinId="8" hidden="1"/>
    <cellStyle name="Гиперссылка" xfId="146" builtinId="8" hidden="1"/>
    <cellStyle name="Гиперссылка" xfId="69" builtinId="8" hidden="1"/>
    <cellStyle name="Гиперссылка" xfId="133" builtinId="8" hidden="1"/>
    <cellStyle name="Гиперссылка" xfId="77" builtinId="8" hidden="1"/>
    <cellStyle name="Гиперссылка" xfId="154" builtinId="8" hidden="1"/>
    <cellStyle name="Обычный" xfId="0" builtinId="0"/>
    <cellStyle name="Открывавшаяся гиперссылка" xfId="24" builtinId="9" hidden="1"/>
    <cellStyle name="Открывавшаяся гиперссылка" xfId="12" builtinId="9" hidden="1"/>
    <cellStyle name="Открывавшаяся гиперссылка" xfId="30" builtinId="9" hidden="1"/>
    <cellStyle name="Открывавшаяся гиперссылка" xfId="40" builtinId="9" hidden="1"/>
    <cellStyle name="Открывавшаяся гиперссылка" xfId="151" builtinId="9" hidden="1"/>
    <cellStyle name="Открывавшаяся гиперссылка" xfId="199" builtinId="9" hidden="1"/>
    <cellStyle name="Открывавшаяся гиперссылка" xfId="193" builtinId="9" hidden="1"/>
    <cellStyle name="Открывавшаяся гиперссылка" xfId="161" builtinId="9" hidden="1"/>
    <cellStyle name="Открывавшаяся гиперссылка" xfId="177" builtinId="9" hidden="1"/>
    <cellStyle name="Открывавшаяся гиперссылка" xfId="189" builtinId="9" hidden="1"/>
    <cellStyle name="Открывавшаяся гиперссылка" xfId="118" builtinId="9" hidden="1"/>
    <cellStyle name="Открывавшаяся гиперссылка" xfId="126" builtinId="9" hidden="1"/>
    <cellStyle name="Открывавшаяся гиперссылка" xfId="130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14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94" builtinId="9" hidden="1"/>
    <cellStyle name="Открывавшаяся гиперссылка" xfId="116" builtinId="9" hidden="1"/>
    <cellStyle name="Открывавшаяся гиперссылка" xfId="106" builtinId="9" hidden="1"/>
    <cellStyle name="Открывавшаяся гиперссылка" xfId="167" builtinId="9" hidden="1"/>
    <cellStyle name="Открывавшаяся гиперссылка" xfId="134" builtinId="9" hidden="1"/>
    <cellStyle name="Открывавшаяся гиперссылка" xfId="110" builtinId="9" hidden="1"/>
    <cellStyle name="Открывавшаяся гиперссылка" xfId="201" builtinId="9" hidden="1"/>
    <cellStyle name="Открывавшаяся гиперссылка" xfId="159" builtinId="9" hidden="1"/>
    <cellStyle name="Открывавшаяся гиперссылка" xfId="165" builtinId="9" hidden="1"/>
    <cellStyle name="Открывавшаяся гиперссылка" xfId="173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91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44" builtinId="9" hidden="1"/>
    <cellStyle name="Открывавшаяся гиперссылка" xfId="149" builtinId="9" hidden="1"/>
    <cellStyle name="Открывавшаяся гиперссылка" xfId="155" builtinId="9" hidden="1"/>
    <cellStyle name="Открывавшаяся гиперссылка" xfId="62" builtinId="9" hidden="1"/>
    <cellStyle name="Открывавшаяся гиперссылка" xfId="52" builtinId="9" hidden="1"/>
    <cellStyle name="Открывавшаяся гиперссылка" xfId="70" builtinId="9" hidden="1"/>
    <cellStyle name="Открывавшаяся гиперссылка" xfId="90" builtinId="9" hidden="1"/>
    <cellStyle name="Открывавшаяся гиперссылка" xfId="157" builtinId="9" hidden="1"/>
    <cellStyle name="Открывавшаяся гиперссылка" xfId="112" builtinId="9" hidden="1"/>
    <cellStyle name="Открывавшаяся гиперссылка" xfId="183" builtinId="9" hidden="1"/>
    <cellStyle name="Открывавшаяся гиперссылка" xfId="171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98" builtinId="9" hidden="1"/>
    <cellStyle name="Открывавшаяся гиперссылка" xfId="108" builtinId="9" hidden="1"/>
    <cellStyle name="Открывавшаяся гиперссылка" xfId="132" builtinId="9" hidden="1"/>
    <cellStyle name="Открывавшаяся гиперссылка" xfId="147" builtinId="9" hidden="1"/>
    <cellStyle name="Открывавшаяся гиперссылка" xfId="185" builtinId="9" hidden="1"/>
    <cellStyle name="Открывавшаяся гиперссылка" xfId="86" builtinId="9" hidden="1"/>
    <cellStyle name="Открывавшаяся гиперссылка" xfId="4" builtinId="9" hidden="1"/>
    <cellStyle name="Открывавшаяся гиперссылка" xfId="18" builtinId="9" hidden="1"/>
    <cellStyle name="Открывавшаяся гиперссылка" xfId="10" builtinId="9" hidden="1"/>
    <cellStyle name="Открывавшаяся гиперссылка" xfId="56" builtinId="9" hidden="1"/>
    <cellStyle name="Открывавшаяся гиперссылка" xfId="32" builtinId="9" hidden="1"/>
    <cellStyle name="Открывавшаяся гиперссылка" xfId="14" builtinId="9" hidden="1"/>
    <cellStyle name="Открывавшаяся гиперссылка" xfId="82" builtinId="9" hidden="1"/>
    <cellStyle name="Открывавшаяся гиперссылка" xfId="50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96" builtinId="9" hidden="1"/>
    <cellStyle name="Открывавшаяся гиперссылка" xfId="46" builtinId="9" hidden="1"/>
    <cellStyle name="Открывавшаяся гиперссылка" xfId="128" builtinId="9" hidden="1"/>
    <cellStyle name="Открывавшаяся гиперссылка" xfId="120" builtinId="9" hidden="1"/>
    <cellStyle name="Открывавшаяся гиперссылка" xfId="136" builtinId="9" hidden="1"/>
    <cellStyle name="Открывавшаяся гиперссылка" xfId="153" builtinId="9" hidden="1"/>
    <cellStyle name="Открывавшаяся гиперссылка" xfId="48" builtinId="9" hidden="1"/>
    <cellStyle name="Открывавшаяся гиперссылка" xfId="104" builtinId="9" hidden="1"/>
    <cellStyle name="Открывавшаяся гиперссылка" xfId="58" builtinId="9" hidden="1"/>
    <cellStyle name="Открывавшаяся гиперссылка" xfId="22" builtinId="9" hidden="1"/>
    <cellStyle name="Открывавшаяся гиперссылка" xfId="68" builtinId="9" hidden="1"/>
    <cellStyle name="Открывавшаяся гиперссылка" xfId="42" builtinId="9" hidden="1"/>
    <cellStyle name="Открывавшаяся гиперссылка" xfId="54" builtinId="9" hidden="1"/>
    <cellStyle name="Открывавшаяся гиперссылка" xfId="2" builtinId="9" hidden="1"/>
    <cellStyle name="Открывавшаяся гиперссылка" xfId="72" builtinId="9" hidden="1"/>
    <cellStyle name="Открывавшаяся гиперссылка" xfId="20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16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4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92" builtinId="9" hidden="1"/>
    <cellStyle name="Открывавшаяся гиперссылка" xfId="88" builtinId="9" hidden="1"/>
    <cellStyle name="Открывавшаяся гиперссылка" xfId="175" builtinId="9" hidden="1"/>
    <cellStyle name="Открывавшаяся гиперссылка" xfId="163" builtinId="9" hidden="1"/>
    <cellStyle name="Открывавшаяся гиперссылка" xfId="187" builtinId="9" hidden="1"/>
    <cellStyle name="Открывавшаяся гиперссылка" xfId="169" builtinId="9" hidden="1"/>
    <cellStyle name="Процентный" xfId="145" builtinId="5"/>
    <cellStyle name="Финансовый" xfId="202" builtinId="3"/>
  </cellStyles>
  <dxfs count="0"/>
  <tableStyles count="0" defaultTableStyle="TableStyleMedium9" defaultPivotStyle="PivotStyleMedium4"/>
  <colors>
    <mruColors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zoomScale="112" zoomScaleNormal="90" zoomScalePageLayoutView="95" workbookViewId="0">
      <selection activeCell="E21" sqref="E21"/>
    </sheetView>
  </sheetViews>
  <sheetFormatPr baseColWidth="10" defaultColWidth="11" defaultRowHeight="16" x14ac:dyDescent="0.2"/>
  <cols>
    <col min="1" max="1" width="12.83203125" customWidth="1"/>
    <col min="2" max="3" width="14.6640625" customWidth="1"/>
    <col min="4" max="4" width="11" bestFit="1" customWidth="1"/>
    <col min="5" max="5" width="12" bestFit="1" customWidth="1"/>
    <col min="6" max="6" width="12" customWidth="1"/>
    <col min="7" max="8" width="11" bestFit="1" customWidth="1"/>
    <col min="9" max="9" width="10.5" customWidth="1"/>
    <col min="10" max="11" width="15" customWidth="1"/>
    <col min="14" max="14" width="14.5" customWidth="1"/>
  </cols>
  <sheetData>
    <row r="1" spans="1:14" ht="21" x14ac:dyDescent="0.25">
      <c r="A1" s="21"/>
      <c r="B1" s="21"/>
      <c r="C1" s="8"/>
      <c r="D1" s="2"/>
      <c r="E1" s="2"/>
      <c r="F1" s="2"/>
      <c r="G1" s="2"/>
      <c r="H1" s="2"/>
      <c r="I1" s="2"/>
      <c r="J1" s="2"/>
      <c r="K1" s="2"/>
      <c r="L1" s="2"/>
    </row>
    <row r="2" spans="1:14" ht="15" customHeight="1" x14ac:dyDescent="0.2">
      <c r="A2" s="22" t="s">
        <v>21</v>
      </c>
      <c r="B2" s="27" t="s">
        <v>4</v>
      </c>
      <c r="C2" s="28"/>
      <c r="D2" s="26" t="s">
        <v>6</v>
      </c>
      <c r="E2" s="26"/>
      <c r="F2" s="26"/>
      <c r="G2" s="26"/>
      <c r="H2" s="26"/>
      <c r="I2" s="26"/>
      <c r="J2" s="25" t="s">
        <v>0</v>
      </c>
      <c r="K2" s="24" t="s">
        <v>3</v>
      </c>
      <c r="L2" s="2"/>
    </row>
    <row r="3" spans="1:14" s="1" customFormat="1" ht="57" customHeight="1" x14ac:dyDescent="0.2">
      <c r="A3" s="23"/>
      <c r="B3" s="19" t="s">
        <v>18</v>
      </c>
      <c r="C3" s="19" t="s">
        <v>17</v>
      </c>
      <c r="D3" s="5" t="s">
        <v>5</v>
      </c>
      <c r="E3" s="5" t="s">
        <v>20</v>
      </c>
      <c r="F3" s="5" t="s">
        <v>19</v>
      </c>
      <c r="G3" s="5" t="s">
        <v>7</v>
      </c>
      <c r="H3" s="5" t="s">
        <v>9</v>
      </c>
      <c r="I3" s="5" t="s">
        <v>8</v>
      </c>
      <c r="J3" s="25"/>
      <c r="K3" s="24"/>
      <c r="L3" s="4"/>
    </row>
    <row r="4" spans="1:14" x14ac:dyDescent="0.2">
      <c r="A4" s="9">
        <v>45658</v>
      </c>
      <c r="B4" s="20">
        <f>N4*0.7</f>
        <v>365703.1</v>
      </c>
      <c r="C4" s="20">
        <f>N4*0.3</f>
        <v>156729.9</v>
      </c>
      <c r="D4" s="10">
        <f t="shared" ref="D4:D9" si="0">B4*0.35+80000</f>
        <v>207996.08499999996</v>
      </c>
      <c r="E4" s="10">
        <f>70000+10000</f>
        <v>80000</v>
      </c>
      <c r="F4" s="10">
        <f>B4*0.02</f>
        <v>7314.0619999999999</v>
      </c>
      <c r="G4" s="10">
        <f>16000</f>
        <v>16000</v>
      </c>
      <c r="H4" s="10">
        <f>1700+1100</f>
        <v>2800</v>
      </c>
      <c r="I4" s="10">
        <v>8851</v>
      </c>
      <c r="J4" s="16">
        <f t="shared" ref="J4:J15" si="1">SUM(D4:I4)</f>
        <v>322961.14699999994</v>
      </c>
      <c r="K4" s="11">
        <f>SUM((B4+C4) - J4)</f>
        <v>199471.85300000006</v>
      </c>
      <c r="L4" s="2"/>
      <c r="N4" s="6">
        <f>522433</f>
        <v>522433</v>
      </c>
    </row>
    <row r="5" spans="1:14" x14ac:dyDescent="0.2">
      <c r="A5" s="9">
        <v>45689</v>
      </c>
      <c r="B5" s="20">
        <f t="shared" ref="B5:B9" si="2">N5*0.7</f>
        <v>457100</v>
      </c>
      <c r="C5" s="20">
        <f t="shared" ref="C5:C9" si="3">N5*0.3</f>
        <v>195900</v>
      </c>
      <c r="D5" s="10">
        <f t="shared" si="0"/>
        <v>239985</v>
      </c>
      <c r="E5" s="10">
        <f t="shared" ref="E5:E9" si="4">70000+10000</f>
        <v>80000</v>
      </c>
      <c r="F5" s="10">
        <f t="shared" ref="F5:F9" si="5">B5*0.02</f>
        <v>9142</v>
      </c>
      <c r="G5" s="10">
        <f>16000</f>
        <v>16000</v>
      </c>
      <c r="H5" s="10">
        <f t="shared" ref="H5:H9" si="6">1700+1100</f>
        <v>2800</v>
      </c>
      <c r="I5" s="10">
        <v>8851</v>
      </c>
      <c r="J5" s="16">
        <f t="shared" si="1"/>
        <v>356778</v>
      </c>
      <c r="K5" s="11">
        <f t="shared" ref="K5:K15" si="7">SUM((B5+C5) - J5)</f>
        <v>296222</v>
      </c>
      <c r="L5" s="2"/>
      <c r="N5" s="6">
        <f>653000</f>
        <v>653000</v>
      </c>
    </row>
    <row r="6" spans="1:14" s="2" customFormat="1" x14ac:dyDescent="0.2">
      <c r="A6" s="9">
        <v>45717</v>
      </c>
      <c r="B6" s="20">
        <f t="shared" si="2"/>
        <v>546956.9</v>
      </c>
      <c r="C6" s="20">
        <f t="shared" si="3"/>
        <v>234410.1</v>
      </c>
      <c r="D6" s="10">
        <f t="shared" si="0"/>
        <v>271434.91500000004</v>
      </c>
      <c r="E6" s="10">
        <f t="shared" si="4"/>
        <v>80000</v>
      </c>
      <c r="F6" s="10">
        <f t="shared" si="5"/>
        <v>10939.138000000001</v>
      </c>
      <c r="G6" s="10">
        <f>16000</f>
        <v>16000</v>
      </c>
      <c r="H6" s="10">
        <f t="shared" si="6"/>
        <v>2800</v>
      </c>
      <c r="I6" s="10">
        <v>8851</v>
      </c>
      <c r="J6" s="16">
        <f t="shared" si="1"/>
        <v>390025.05300000001</v>
      </c>
      <c r="K6" s="11">
        <f t="shared" si="7"/>
        <v>391341.94699999999</v>
      </c>
      <c r="N6" s="6">
        <f>781367</f>
        <v>781367</v>
      </c>
    </row>
    <row r="7" spans="1:14" x14ac:dyDescent="0.2">
      <c r="A7" s="9">
        <v>45748</v>
      </c>
      <c r="B7" s="20">
        <f t="shared" si="2"/>
        <v>525763.69999999995</v>
      </c>
      <c r="C7" s="20">
        <f t="shared" si="3"/>
        <v>225327.3</v>
      </c>
      <c r="D7" s="10">
        <f t="shared" si="0"/>
        <v>264017.29499999998</v>
      </c>
      <c r="E7" s="10">
        <f t="shared" si="4"/>
        <v>80000</v>
      </c>
      <c r="F7" s="10">
        <f t="shared" si="5"/>
        <v>10515.273999999999</v>
      </c>
      <c r="G7" s="10">
        <f>16000</f>
        <v>16000</v>
      </c>
      <c r="H7" s="10">
        <f t="shared" si="6"/>
        <v>2800</v>
      </c>
      <c r="I7" s="10">
        <v>8851</v>
      </c>
      <c r="J7" s="16">
        <f t="shared" si="1"/>
        <v>382183.56899999996</v>
      </c>
      <c r="K7" s="11">
        <f t="shared" si="7"/>
        <v>368907.43100000004</v>
      </c>
      <c r="L7" s="2"/>
      <c r="N7" s="6">
        <f>751091</f>
        <v>751091</v>
      </c>
    </row>
    <row r="8" spans="1:14" x14ac:dyDescent="0.2">
      <c r="A8" s="9">
        <v>45778</v>
      </c>
      <c r="B8" s="20">
        <f t="shared" si="2"/>
        <v>561561.69999999995</v>
      </c>
      <c r="C8" s="20">
        <f t="shared" si="3"/>
        <v>240669.3</v>
      </c>
      <c r="D8" s="10">
        <f t="shared" si="0"/>
        <v>276546.59499999997</v>
      </c>
      <c r="E8" s="10">
        <f t="shared" si="4"/>
        <v>80000</v>
      </c>
      <c r="F8" s="10">
        <f t="shared" si="5"/>
        <v>11231.233999999999</v>
      </c>
      <c r="G8" s="10">
        <f>16000</f>
        <v>16000</v>
      </c>
      <c r="H8" s="10">
        <f t="shared" si="6"/>
        <v>2800</v>
      </c>
      <c r="I8" s="10">
        <v>8851</v>
      </c>
      <c r="J8" s="16">
        <f t="shared" si="1"/>
        <v>395428.82899999997</v>
      </c>
      <c r="K8" s="11">
        <f t="shared" si="7"/>
        <v>406802.17100000003</v>
      </c>
      <c r="L8" s="2"/>
      <c r="N8" s="6">
        <f>802231</f>
        <v>802231</v>
      </c>
    </row>
    <row r="9" spans="1:14" x14ac:dyDescent="0.2">
      <c r="A9" s="9">
        <v>45809</v>
      </c>
      <c r="B9" s="20">
        <f t="shared" si="2"/>
        <v>417284</v>
      </c>
      <c r="C9" s="20">
        <f t="shared" si="3"/>
        <v>178836</v>
      </c>
      <c r="D9" s="10">
        <f t="shared" si="0"/>
        <v>226049.4</v>
      </c>
      <c r="E9" s="10">
        <f t="shared" si="4"/>
        <v>80000</v>
      </c>
      <c r="F9" s="10">
        <f t="shared" si="5"/>
        <v>8345.68</v>
      </c>
      <c r="G9" s="10">
        <f>16000</f>
        <v>16000</v>
      </c>
      <c r="H9" s="10">
        <f t="shared" si="6"/>
        <v>2800</v>
      </c>
      <c r="I9" s="10">
        <v>8851</v>
      </c>
      <c r="J9" s="16">
        <f t="shared" si="1"/>
        <v>342046.08</v>
      </c>
      <c r="K9" s="11">
        <f t="shared" si="7"/>
        <v>254073.91999999998</v>
      </c>
      <c r="L9" s="2"/>
      <c r="N9" s="6">
        <f>596120</f>
        <v>596120</v>
      </c>
    </row>
    <row r="10" spans="1:14" x14ac:dyDescent="0.2">
      <c r="A10" s="9">
        <v>45839</v>
      </c>
      <c r="B10" s="20"/>
      <c r="C10" s="20"/>
      <c r="D10" s="10"/>
      <c r="E10" s="10"/>
      <c r="F10" s="10"/>
      <c r="G10" s="10"/>
      <c r="H10" s="10"/>
      <c r="I10" s="10"/>
      <c r="J10" s="16">
        <f t="shared" si="1"/>
        <v>0</v>
      </c>
      <c r="K10" s="11">
        <f t="shared" si="7"/>
        <v>0</v>
      </c>
      <c r="L10" s="2"/>
      <c r="N10" s="6">
        <f>670388</f>
        <v>670388</v>
      </c>
    </row>
    <row r="11" spans="1:14" x14ac:dyDescent="0.2">
      <c r="A11" s="9" t="s">
        <v>10</v>
      </c>
      <c r="B11" s="20"/>
      <c r="C11" s="20"/>
      <c r="D11" s="10"/>
      <c r="E11" s="10"/>
      <c r="F11" s="10"/>
      <c r="G11" s="10"/>
      <c r="H11" s="10"/>
      <c r="I11" s="10"/>
      <c r="J11" s="16">
        <f t="shared" si="1"/>
        <v>0</v>
      </c>
      <c r="K11" s="11">
        <f t="shared" si="7"/>
        <v>0</v>
      </c>
      <c r="L11" s="2"/>
      <c r="N11" s="6">
        <f>686929</f>
        <v>686929</v>
      </c>
    </row>
    <row r="12" spans="1:14" x14ac:dyDescent="0.2">
      <c r="A12" s="9" t="s">
        <v>11</v>
      </c>
      <c r="B12" s="20"/>
      <c r="C12" s="20"/>
      <c r="D12" s="10"/>
      <c r="E12" s="10"/>
      <c r="F12" s="10"/>
      <c r="G12" s="10"/>
      <c r="H12" s="10"/>
      <c r="I12" s="10"/>
      <c r="J12" s="16">
        <f t="shared" si="1"/>
        <v>0</v>
      </c>
      <c r="K12" s="11">
        <f t="shared" si="7"/>
        <v>0</v>
      </c>
      <c r="L12" s="2"/>
      <c r="N12" s="6">
        <f>441983</f>
        <v>441983</v>
      </c>
    </row>
    <row r="13" spans="1:14" x14ac:dyDescent="0.2">
      <c r="A13" s="9" t="s">
        <v>12</v>
      </c>
      <c r="B13" s="20"/>
      <c r="C13" s="20"/>
      <c r="D13" s="10"/>
      <c r="E13" s="10"/>
      <c r="F13" s="10"/>
      <c r="G13" s="10"/>
      <c r="H13" s="10"/>
      <c r="I13" s="10"/>
      <c r="J13" s="16">
        <f t="shared" si="1"/>
        <v>0</v>
      </c>
      <c r="K13" s="11">
        <f t="shared" si="7"/>
        <v>0</v>
      </c>
      <c r="L13" s="2"/>
      <c r="N13" s="6">
        <f>552084</f>
        <v>552084</v>
      </c>
    </row>
    <row r="14" spans="1:14" x14ac:dyDescent="0.2">
      <c r="A14" s="9" t="s">
        <v>13</v>
      </c>
      <c r="B14" s="20"/>
      <c r="C14" s="20"/>
      <c r="D14" s="10"/>
      <c r="E14" s="10"/>
      <c r="F14" s="10"/>
      <c r="G14" s="10"/>
      <c r="H14" s="10"/>
      <c r="I14" s="10"/>
      <c r="J14" s="16">
        <f t="shared" si="1"/>
        <v>0</v>
      </c>
      <c r="K14" s="11">
        <f t="shared" si="7"/>
        <v>0</v>
      </c>
      <c r="L14" s="2"/>
      <c r="N14" s="7">
        <v>520000</v>
      </c>
    </row>
    <row r="15" spans="1:14" x14ac:dyDescent="0.2">
      <c r="A15" s="9" t="s">
        <v>14</v>
      </c>
      <c r="B15" s="20"/>
      <c r="C15" s="20"/>
      <c r="D15" s="10"/>
      <c r="E15" s="10"/>
      <c r="F15" s="10"/>
      <c r="G15" s="10"/>
      <c r="H15" s="10"/>
      <c r="I15" s="10"/>
      <c r="J15" s="16">
        <f t="shared" si="1"/>
        <v>0</v>
      </c>
      <c r="K15" s="11">
        <f t="shared" si="7"/>
        <v>0</v>
      </c>
      <c r="L15" s="2"/>
      <c r="N15" s="7">
        <v>650000</v>
      </c>
    </row>
    <row r="16" spans="1:14" x14ac:dyDescent="0.2">
      <c r="A16" s="12" t="s">
        <v>1</v>
      </c>
      <c r="B16" s="13">
        <f>SUM(B4:B15)</f>
        <v>2874369.4</v>
      </c>
      <c r="C16" s="13"/>
      <c r="D16" s="13"/>
      <c r="E16" s="13"/>
      <c r="F16" s="13"/>
      <c r="G16" s="13"/>
      <c r="H16" s="13">
        <f t="shared" ref="H16" si="8">SUM(H4:H15)</f>
        <v>16800</v>
      </c>
      <c r="I16" s="13"/>
      <c r="J16" s="13">
        <f>SUM(J4:J15)</f>
        <v>2189422.6779999998</v>
      </c>
      <c r="K16" s="13">
        <f>SUM(K4:K15)</f>
        <v>1916819.3220000002</v>
      </c>
      <c r="L16" s="2"/>
    </row>
    <row r="17" spans="1:12" x14ac:dyDescent="0.2">
      <c r="A17" s="14" t="s">
        <v>2</v>
      </c>
      <c r="B17" s="15">
        <f>AVERAGE(B4:B11)</f>
        <v>479061.56666666665</v>
      </c>
      <c r="C17" s="15"/>
      <c r="D17" s="13"/>
      <c r="E17" s="13"/>
      <c r="F17" s="13"/>
      <c r="G17" s="13"/>
      <c r="H17" s="13">
        <f>AVERAGE(H4:H11)</f>
        <v>2800</v>
      </c>
      <c r="I17" s="13"/>
      <c r="J17" s="15">
        <f>AVERAGE(J4:J15)</f>
        <v>182451.88983333332</v>
      </c>
      <c r="K17" s="15">
        <f>AVERAGE(K4:K9)</f>
        <v>319469.88700000005</v>
      </c>
      <c r="L17" s="2"/>
    </row>
    <row r="18" spans="1:12" x14ac:dyDescent="0.2">
      <c r="A18" s="2"/>
      <c r="B18" s="2"/>
      <c r="C18" s="2"/>
      <c r="D18" s="3"/>
      <c r="E18" s="3"/>
      <c r="F18" s="3"/>
      <c r="G18" s="3"/>
      <c r="H18" s="3"/>
      <c r="I18" s="3"/>
      <c r="J18" s="2"/>
      <c r="K18" s="2"/>
      <c r="L18" s="2"/>
    </row>
    <row r="19" spans="1:12" x14ac:dyDescent="0.2">
      <c r="A19" s="17" t="s">
        <v>15</v>
      </c>
      <c r="B19" s="18">
        <v>3390000</v>
      </c>
    </row>
    <row r="20" spans="1:12" x14ac:dyDescent="0.2">
      <c r="A20" s="17" t="s">
        <v>16</v>
      </c>
      <c r="B20" s="17">
        <f>B19/K17</f>
        <v>10.611328760384854</v>
      </c>
    </row>
  </sheetData>
  <mergeCells count="6">
    <mergeCell ref="A1:B1"/>
    <mergeCell ref="A2:A3"/>
    <mergeCell ref="K2:K3"/>
    <mergeCell ref="J2:J3"/>
    <mergeCell ref="D2:I2"/>
    <mergeCell ref="B2:C2"/>
  </mergeCells>
  <phoneticPr fontId="4" type="noConversion"/>
  <pageMargins left="0.36000000000000004" right="0.36000000000000004" top="0.41000000000000009" bottom="0.41000000000000009" header="0.5" footer="0.5"/>
  <pageSetup paperSize="9" scale="7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Роман</cp:lastModifiedBy>
  <cp:lastPrinted>2014-11-21T09:25:18Z</cp:lastPrinted>
  <dcterms:created xsi:type="dcterms:W3CDTF">2014-10-20T11:27:17Z</dcterms:created>
  <dcterms:modified xsi:type="dcterms:W3CDTF">2025-06-05T04:43:20Z</dcterms:modified>
</cp:coreProperties>
</file>