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roman/Desktop/ТОПОВЫЕ ОБЬЕКТЫ/кальянная на попова/"/>
    </mc:Choice>
  </mc:AlternateContent>
  <xr:revisionPtr revIDLastSave="0" documentId="13_ncr:1_{326E90C6-6BB0-CE4C-9B85-DFBBAD12D657}" xr6:coauthVersionLast="47" xr6:coauthVersionMax="47" xr10:uidLastSave="{00000000-0000-0000-0000-000000000000}"/>
  <bookViews>
    <workbookView xWindow="0" yWindow="500" windowWidth="28260" windowHeight="15720" tabRatio="500" xr2:uid="{00000000-000D-0000-FFFF-FFFF00000000}"/>
  </bookViews>
  <sheets>
    <sheet name="Лист1" sheetId="1" r:id="rId1"/>
  </sheets>
  <calcPr calcId="191029" iterate="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2" i="1" l="1"/>
  <c r="J18" i="1"/>
  <c r="K18" i="1" s="1"/>
  <c r="J17" i="1"/>
  <c r="K17" i="1" s="1"/>
  <c r="J16" i="1"/>
  <c r="K16" i="1" s="1"/>
  <c r="J15" i="1"/>
  <c r="K15" i="1" s="1"/>
  <c r="J14" i="1"/>
  <c r="K14" i="1" s="1"/>
  <c r="F5" i="1"/>
  <c r="G5" i="1"/>
  <c r="I5" i="1"/>
  <c r="C20" i="1"/>
  <c r="B20" i="1"/>
  <c r="C19" i="1"/>
  <c r="B19" i="1"/>
  <c r="H20" i="1"/>
  <c r="H19" i="1"/>
  <c r="F6" i="1"/>
  <c r="I6" i="1"/>
  <c r="F7" i="1"/>
  <c r="I7" i="1"/>
  <c r="J7" i="1" s="1"/>
  <c r="K7" i="1" s="1"/>
  <c r="F8" i="1"/>
  <c r="G8" i="1"/>
  <c r="I8" i="1"/>
  <c r="F9" i="1"/>
  <c r="G9" i="1"/>
  <c r="I9" i="1"/>
  <c r="J9" i="1"/>
  <c r="K9" i="1" s="1"/>
  <c r="F10" i="1"/>
  <c r="G10" i="1"/>
  <c r="I10" i="1"/>
  <c r="I11" i="1"/>
  <c r="J11" i="1" s="1"/>
  <c r="K11" i="1" s="1"/>
  <c r="J13" i="1" l="1"/>
  <c r="K13" i="1" s="1"/>
  <c r="K12" i="1"/>
  <c r="J8" i="1"/>
  <c r="K8" i="1" s="1"/>
  <c r="J6" i="1"/>
  <c r="K6" i="1" s="1"/>
  <c r="J10" i="1"/>
  <c r="K10" i="1" s="1"/>
  <c r="K20" i="1" s="1"/>
  <c r="J5" i="1"/>
  <c r="J20" i="1" s="1"/>
  <c r="K5" i="1"/>
  <c r="J19" i="1" l="1"/>
  <c r="K19" i="1"/>
</calcChain>
</file>

<file path=xl/sharedStrings.xml><?xml version="1.0" encoding="utf-8"?>
<sst xmlns="http://schemas.openxmlformats.org/spreadsheetml/2006/main" count="31" uniqueCount="29">
  <si>
    <t>ИТОГО затраты</t>
  </si>
  <si>
    <t>СУММА год</t>
  </si>
  <si>
    <t>ПРИБЫЛЬ</t>
  </si>
  <si>
    <t>Выручка</t>
  </si>
  <si>
    <t>Затраты на персонал</t>
  </si>
  <si>
    <t>Затраты</t>
  </si>
  <si>
    <t>Реклама и пр</t>
  </si>
  <si>
    <t>МЕСЯЦ</t>
  </si>
  <si>
    <t>Налоги</t>
  </si>
  <si>
    <t>Охрана и Интернет</t>
  </si>
  <si>
    <t>аренда постоянная+КУ</t>
  </si>
  <si>
    <t xml:space="preserve">Выручка нал </t>
  </si>
  <si>
    <t>Выручка Б/Нал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</si>
  <si>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</si>
  <si>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</si>
  <si>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</si>
  <si>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</si>
  <si>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</si>
  <si>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</si>
  <si>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</si>
  <si>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</si>
  <si>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</si>
  <si>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</si>
  <si>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</si>
  <si>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январь</t>
  </si>
  <si>
    <t>Кальянная "Надымили тут"</t>
  </si>
  <si>
    <t>Зкуп сырья</t>
  </si>
  <si>
    <t>СРЕДНЕЕ 3 месяца</t>
  </si>
  <si>
    <t>2024 - 2025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</si>
</sst>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mmmm\ yyyy;@"/>
  </numFmts>
  <fonts count="9" x14ac:knownFonts="1"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0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3" fontId="6" fillId="4" borderId="1" xfId="0" applyNumberFormat="1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horizontal="center" vertical="center"/>
    </xf>
    <xf numFmtId="3" fontId="0" fillId="4" borderId="1" xfId="0" applyNumberFormat="1" applyFill="1" applyBorder="1" applyAlignment="1" applyProtection="1">
      <alignment horizontal="center" vertical="center" wrapText="1"/>
      <protection locked="0"/>
    </xf>
    <xf numFmtId="3" fontId="6" fillId="5" borderId="1" xfId="0" applyNumberFormat="1" applyFont="1" applyFill="1" applyBorder="1" applyAlignment="1">
      <alignment horizontal="center" vertical="center" wrapText="1"/>
    </xf>
    <xf numFmtId="3" fontId="2" fillId="5" borderId="1" xfId="0" applyNumberFormat="1" applyFont="1" applyFill="1" applyBorder="1" applyAlignment="1">
      <alignment horizontal="center" vertical="center"/>
    </xf>
    <xf numFmtId="164" fontId="1" fillId="6" borderId="1" xfId="0" applyNumberFormat="1" applyFont="1" applyFill="1" applyBorder="1" applyAlignment="1">
      <alignment horizontal="left"/>
    </xf>
    <xf numFmtId="3" fontId="2" fillId="6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6" fillId="6" borderId="1" xfId="0" applyFont="1" applyFill="1" applyBorder="1" applyAlignment="1">
      <alignment horizontal="center" vertical="center" wrapText="1"/>
    </xf>
    <xf numFmtId="3" fontId="7" fillId="5" borderId="2" xfId="0" applyNumberFormat="1" applyFont="1" applyFill="1" applyBorder="1" applyAlignment="1">
      <alignment horizontal="center" wrapText="1"/>
    </xf>
    <xf numFmtId="3" fontId="7" fillId="5" borderId="3" xfId="0" applyNumberFormat="1" applyFont="1" applyFill="1" applyBorder="1" applyAlignment="1">
      <alignment horizontal="center" wrapText="1"/>
    </xf>
    <xf numFmtId="0" fontId="7" fillId="6" borderId="1" xfId="0" applyFont="1" applyFill="1" applyBorder="1" applyAlignment="1">
      <alignment horizontal="center" vertical="center"/>
    </xf>
    <xf numFmtId="3" fontId="6" fillId="6" borderId="1" xfId="0" applyNumberFormat="1" applyFont="1" applyFill="1" applyBorder="1" applyAlignment="1">
      <alignment horizontal="center" vertical="center" wrapText="1"/>
    </xf>
    <xf numFmtId="3" fontId="7" fillId="4" borderId="1" xfId="0" applyNumberFormat="1" applyFont="1" applyFill="1" applyBorder="1" applyAlignment="1">
      <alignment horizontal="center" vertical="center" wrapText="1"/>
    </xf>
    <xf numFmtId="164" fontId="1" fillId="7" borderId="1" xfId="0" applyNumberFormat="1" applyFont="1" applyFill="1" applyBorder="1" applyAlignment="1">
      <alignment horizontal="left"/>
    </xf>
    <xf numFmtId="3" fontId="2" fillId="7" borderId="1" xfId="0" applyNumberFormat="1" applyFont="1" applyFill="1" applyBorder="1" applyAlignment="1">
      <alignment horizontal="center" vertical="center"/>
    </xf>
    <xf numFmtId="3" fontId="1" fillId="7" borderId="1" xfId="0" applyNumberFormat="1" applyFont="1" applyFill="1" applyBorder="1" applyAlignment="1">
      <alignment horizontal="center" vertical="center"/>
    </xf>
    <xf numFmtId="3" fontId="0" fillId="7" borderId="1" xfId="0" applyNumberFormat="1" applyFill="1" applyBorder="1" applyAlignment="1" applyProtection="1">
      <alignment horizontal="center" vertical="center" wrapText="1"/>
      <protection locked="0"/>
    </xf>
    <xf numFmtId="0" fontId="8" fillId="3" borderId="4" xfId="0" applyFont="1" applyFill="1" applyBorder="1" applyAlignment="1">
      <alignment horizontal="center"/>
    </xf>
  </cellXfs>
  <cellStyles count="201">
    <cellStyle name="Гиперссылка" xfId="27" builtinId="8" hidden="1"/>
    <cellStyle name="Гиперссылка" xfId="79" builtinId="8" hidden="1"/>
    <cellStyle name="Гиперссылка" xfId="191" builtinId="8" hidden="1"/>
    <cellStyle name="Гиперссылка" xfId="193" builtinId="8" hidden="1"/>
    <cellStyle name="Гиперссылка" xfId="169" builtinId="8" hidden="1"/>
    <cellStyle name="Гиперссылка" xfId="167" builtinId="8" hidden="1"/>
    <cellStyle name="Гиперссылка" xfId="199" builtinId="8" hidden="1"/>
    <cellStyle name="Гиперссылка" xfId="21" builtinId="8" hidden="1"/>
    <cellStyle name="Гиперссылка" xfId="55" builtinId="8" hidden="1"/>
    <cellStyle name="Гиперссылка" xfId="95" builtinId="8" hidden="1"/>
    <cellStyle name="Гиперссылка" xfId="135" builtinId="8" hidden="1"/>
    <cellStyle name="Гиперссылка" xfId="53" builtinId="8" hidden="1"/>
    <cellStyle name="Гиперссылка" xfId="3" builtinId="8" hidden="1"/>
    <cellStyle name="Гиперссылка" xfId="41" builtinId="8" hidden="1"/>
    <cellStyle name="Гиперссылка" xfId="83" builtinId="8" hidden="1"/>
    <cellStyle name="Гиперссылка" xfId="147" builtinId="8" hidden="1"/>
    <cellStyle name="Гиперссылка" xfId="189" builtinId="8" hidden="1"/>
    <cellStyle name="Гиперссылка" xfId="113" builtinId="8" hidden="1"/>
    <cellStyle name="Гиперссылка" xfId="157" builtinId="8" hidden="1"/>
    <cellStyle name="Гиперссылка" xfId="81" builtinId="8" hidden="1"/>
    <cellStyle name="Гиперссылка" xfId="65" builtinId="8" hidden="1"/>
    <cellStyle name="Гиперссылка" xfId="101" builtinId="8" hidden="1"/>
    <cellStyle name="Гиперссылка" xfId="141" builtinId="8" hidden="1"/>
    <cellStyle name="Гиперссылка" xfId="25" builtinId="8" hidden="1"/>
    <cellStyle name="Гиперссылка" xfId="91" builtinId="8" hidden="1"/>
    <cellStyle name="Гиперссылка" xfId="139" builtinId="8" hidden="1"/>
    <cellStyle name="Гиперссылка" xfId="171" builtinId="8" hidden="1"/>
    <cellStyle name="Гиперссылка" xfId="181" builtinId="8" hidden="1"/>
    <cellStyle name="Гиперссылка" xfId="109" builtinId="8" hidden="1"/>
    <cellStyle name="Гиперссылка" xfId="129" builtinId="8" hidden="1"/>
    <cellStyle name="Гиперссылка" xfId="187" builtinId="8" hidden="1"/>
    <cellStyle name="Гиперссылка" xfId="59" builtinId="8" hidden="1"/>
    <cellStyle name="Гиперссылка" xfId="17" builtinId="8" hidden="1"/>
    <cellStyle name="Гиперссылка" xfId="47" builtinId="8" hidden="1"/>
    <cellStyle name="Гиперссылка" xfId="7" builtinId="8" hidden="1"/>
    <cellStyle name="Гиперссылка" xfId="11" builtinId="8" hidden="1"/>
    <cellStyle name="Гиперссылка" xfId="49" builtinId="8" hidden="1"/>
    <cellStyle name="Гиперссылка" xfId="39" builtinId="8" hidden="1"/>
    <cellStyle name="Гиперссылка" xfId="45" builtinId="8" hidden="1"/>
    <cellStyle name="Гиперссылка" xfId="9" builtinId="8" hidden="1"/>
    <cellStyle name="Гиперссылка" xfId="1" builtinId="8" hidden="1"/>
    <cellStyle name="Гиперссылка" xfId="123" builtinId="8" hidden="1"/>
    <cellStyle name="Гиперссылка" xfId="97" builtinId="8" hidden="1"/>
    <cellStyle name="Гиперссылка" xfId="121" builtinId="8" hidden="1"/>
    <cellStyle name="Гиперссылка" xfId="165" builtinId="8" hidden="1"/>
    <cellStyle name="Гиперссылка" xfId="197" builtinId="8" hidden="1"/>
    <cellStyle name="Гиперссылка" xfId="155" builtinId="8" hidden="1"/>
    <cellStyle name="Гиперссылка" xfId="107" builtinId="8" hidden="1"/>
    <cellStyle name="Гиперссылка" xfId="75" builtinId="8" hidden="1"/>
    <cellStyle name="Гиперссылка" xfId="35" builtinId="8" hidden="1"/>
    <cellStyle name="Гиперссылка" xfId="161" builtinId="8" hidden="1"/>
    <cellStyle name="Гиперссылка" xfId="85" builtinId="8" hidden="1"/>
    <cellStyle name="Гиперссылка" xfId="61" builtinId="8" hidden="1"/>
    <cellStyle name="Гиперссылка" xfId="117" builtinId="8" hidden="1"/>
    <cellStyle name="Гиперссылка" xfId="137" builtinId="8" hidden="1"/>
    <cellStyle name="Гиперссылка" xfId="93" builtinId="8" hidden="1"/>
    <cellStyle name="Гиперссылка" xfId="179" builtinId="8" hidden="1"/>
    <cellStyle name="Гиперссылка" xfId="115" builtinId="8" hidden="1"/>
    <cellStyle name="Гиперссылка" xfId="19" builtinId="8" hidden="1"/>
    <cellStyle name="Гиперссылка" xfId="31" builtinId="8" hidden="1"/>
    <cellStyle name="Гиперссылка" xfId="15" builtinId="8" hidden="1"/>
    <cellStyle name="Гиперссылка" xfId="159" builtinId="8" hidden="1"/>
    <cellStyle name="Гиперссылка" xfId="119" builtinId="8" hidden="1"/>
    <cellStyle name="Гиперссылка" xfId="71" builtinId="8" hidden="1"/>
    <cellStyle name="Гиперссылка" xfId="33" builtinId="8" hidden="1"/>
    <cellStyle name="Гиперссылка" xfId="111" builtinId="8" hidden="1"/>
    <cellStyle name="Гиперссылка" xfId="183" builtinId="8" hidden="1"/>
    <cellStyle name="Гиперссылка" xfId="177" builtinId="8" hidden="1"/>
    <cellStyle name="Гиперссылка" xfId="185" builtinId="8" hidden="1"/>
    <cellStyle name="Гиперссылка" xfId="175" builtinId="8" hidden="1"/>
    <cellStyle name="Гиперссылка" xfId="143" builtinId="8" hidden="1"/>
    <cellStyle name="Гиперссылка" xfId="37" builtinId="8" hidden="1"/>
    <cellStyle name="Гиперссылка" xfId="63" builtinId="8" hidden="1"/>
    <cellStyle name="Гиперссылка" xfId="125" builtinId="8" hidden="1"/>
    <cellStyle name="Гиперссылка" xfId="105" builtinId="8" hidden="1"/>
    <cellStyle name="Гиперссылка" xfId="195" builtinId="8" hidden="1"/>
    <cellStyle name="Гиперссылка" xfId="163" builtinId="8" hidden="1"/>
    <cellStyle name="Гиперссылка" xfId="131" builtinId="8" hidden="1"/>
    <cellStyle name="Гиперссылка" xfId="67" builtinId="8" hidden="1"/>
    <cellStyle name="Гиперссылка" xfId="29" builtinId="8" hidden="1"/>
    <cellStyle name="Гиперссылка" xfId="51" builtinId="8" hidden="1"/>
    <cellStyle name="Гиперссылка" xfId="5" builtinId="8" hidden="1"/>
    <cellStyle name="Гиперссылка" xfId="23" builtinId="8" hidden="1"/>
    <cellStyle name="Гиперссылка" xfId="43" builtinId="8" hidden="1"/>
    <cellStyle name="Гиперссылка" xfId="127" builtinId="8" hidden="1"/>
    <cellStyle name="Гиперссылка" xfId="103" builtinId="8" hidden="1"/>
    <cellStyle name="Гиперссылка" xfId="87" builtinId="8" hidden="1"/>
    <cellStyle name="Гиперссылка" xfId="151" builtinId="8" hidden="1"/>
    <cellStyle name="Гиперссылка" xfId="13" builtinId="8" hidden="1"/>
    <cellStyle name="Гиперссылка" xfId="99" builtinId="8" hidden="1"/>
    <cellStyle name="Гиперссылка" xfId="173" builtinId="8" hidden="1"/>
    <cellStyle name="Гиперссылка" xfId="57" builtinId="8" hidden="1"/>
    <cellStyle name="Гиперссылка" xfId="89" builtinId="8" hidden="1"/>
    <cellStyle name="Гиперссылка" xfId="73" builtinId="8" hidden="1"/>
    <cellStyle name="Гиперссылка" xfId="149" builtinId="8" hidden="1"/>
    <cellStyle name="Гиперссылка" xfId="145" builtinId="8" hidden="1"/>
    <cellStyle name="Гиперссылка" xfId="69" builtinId="8" hidden="1"/>
    <cellStyle name="Гиперссылка" xfId="133" builtinId="8" hidden="1"/>
    <cellStyle name="Гиперссылка" xfId="77" builtinId="8" hidden="1"/>
    <cellStyle name="Гиперссылка" xfId="153" builtinId="8" hidden="1"/>
    <cellStyle name="Обычный" xfId="0" builtinId="0"/>
    <cellStyle name="Открывавшаяся гиперссылка" xfId="24" builtinId="9" hidden="1"/>
    <cellStyle name="Открывавшаяся гиперссылка" xfId="12" builtinId="9" hidden="1"/>
    <cellStyle name="Открывавшаяся гиперссылка" xfId="30" builtinId="9" hidden="1"/>
    <cellStyle name="Открывавшаяся гиперссылка" xfId="40" builtinId="9" hidden="1"/>
    <cellStyle name="Открывавшаяся гиперссылка" xfId="150" builtinId="9" hidden="1"/>
    <cellStyle name="Открывавшаяся гиперссылка" xfId="198" builtinId="9" hidden="1"/>
    <cellStyle name="Открывавшаяся гиперссылка" xfId="192" builtinId="9" hidden="1"/>
    <cellStyle name="Открывавшаяся гиперссылка" xfId="160" builtinId="9" hidden="1"/>
    <cellStyle name="Открывавшаяся гиперссылка" xfId="176" builtinId="9" hidden="1"/>
    <cellStyle name="Открывавшаяся гиперссылка" xfId="188" builtinId="9" hidden="1"/>
    <cellStyle name="Открывавшаяся гиперссылка" xfId="118" builtinId="9" hidden="1"/>
    <cellStyle name="Открывавшаяся гиперссылка" xfId="126" builtinId="9" hidden="1"/>
    <cellStyle name="Открывавшаяся гиперссылка" xfId="130" builtinId="9" hidden="1"/>
    <cellStyle name="Открывавшаяся гиперссылка" xfId="138" builtinId="9" hidden="1"/>
    <cellStyle name="Открывавшаяся гиперссылка" xfId="140" builtinId="9" hidden="1"/>
    <cellStyle name="Открывавшаяся гиперссылка" xfId="142" builtinId="9" hidden="1"/>
    <cellStyle name="Открывавшаяся гиперссылка" xfId="114" builtinId="9" hidden="1"/>
    <cellStyle name="Открывавшаяся гиперссылка" xfId="100" builtinId="9" hidden="1"/>
    <cellStyle name="Открывавшаяся гиперссылка" xfId="102" builtinId="9" hidden="1"/>
    <cellStyle name="Открывавшаяся гиперссылка" xfId="94" builtinId="9" hidden="1"/>
    <cellStyle name="Открывавшаяся гиперссылка" xfId="116" builtinId="9" hidden="1"/>
    <cellStyle name="Открывавшаяся гиперссылка" xfId="106" builtinId="9" hidden="1"/>
    <cellStyle name="Открывавшаяся гиперссылка" xfId="166" builtinId="9" hidden="1"/>
    <cellStyle name="Открывавшаяся гиперссылка" xfId="134" builtinId="9" hidden="1"/>
    <cellStyle name="Открывавшаяся гиперссылка" xfId="110" builtinId="9" hidden="1"/>
    <cellStyle name="Открывавшаяся гиперссылка" xfId="200" builtinId="9" hidden="1"/>
    <cellStyle name="Открывавшаяся гиперссылка" xfId="158" builtinId="9" hidden="1"/>
    <cellStyle name="Открывавшаяся гиперссылка" xfId="164" builtinId="9" hidden="1"/>
    <cellStyle name="Открывавшаяся гиперссылка" xfId="172" builtinId="9" hidden="1"/>
    <cellStyle name="Открывавшаяся гиперссылка" xfId="178" builtinId="9" hidden="1"/>
    <cellStyle name="Открывавшаяся гиперссылка" xfId="180" builtinId="9" hidden="1"/>
    <cellStyle name="Открывавшаяся гиперссылка" xfId="190" builtinId="9" hidden="1"/>
    <cellStyle name="Открывавшаяся гиперссылка" xfId="194" builtinId="9" hidden="1"/>
    <cellStyle name="Открывавшаяся гиперссылка" xfId="196" builtinId="9" hidden="1"/>
    <cellStyle name="Открывавшаяся гиперссылка" xfId="144" builtinId="9" hidden="1"/>
    <cellStyle name="Открывавшаяся гиперссылка" xfId="148" builtinId="9" hidden="1"/>
    <cellStyle name="Открывавшаяся гиперссылка" xfId="154" builtinId="9" hidden="1"/>
    <cellStyle name="Открывавшаяся гиперссылка" xfId="62" builtinId="9" hidden="1"/>
    <cellStyle name="Открывавшаяся гиперссылка" xfId="52" builtinId="9" hidden="1"/>
    <cellStyle name="Открывавшаяся гиперссылка" xfId="70" builtinId="9" hidden="1"/>
    <cellStyle name="Открывавшаяся гиперссылка" xfId="90" builtinId="9" hidden="1"/>
    <cellStyle name="Открывавшаяся гиперссылка" xfId="156" builtinId="9" hidden="1"/>
    <cellStyle name="Открывавшаяся гиперссылка" xfId="112" builtinId="9" hidden="1"/>
    <cellStyle name="Открывавшаяся гиперссылка" xfId="182" builtinId="9" hidden="1"/>
    <cellStyle name="Открывавшаяся гиперссылка" xfId="170" builtinId="9" hidden="1"/>
    <cellStyle name="Открывавшаяся гиперссылка" xfId="122" builtinId="9" hidden="1"/>
    <cellStyle name="Открывавшаяся гиперссылка" xfId="124" builtinId="9" hidden="1"/>
    <cellStyle name="Открывавшаяся гиперссылка" xfId="98" builtinId="9" hidden="1"/>
    <cellStyle name="Открывавшаяся гиперссылка" xfId="108" builtinId="9" hidden="1"/>
    <cellStyle name="Открывавшаяся гиперссылка" xfId="132" builtinId="9" hidden="1"/>
    <cellStyle name="Открывавшаяся гиперссылка" xfId="146" builtinId="9" hidden="1"/>
    <cellStyle name="Открывавшаяся гиперссылка" xfId="184" builtinId="9" hidden="1"/>
    <cellStyle name="Открывавшаяся гиперссылка" xfId="86" builtinId="9" hidden="1"/>
    <cellStyle name="Открывавшаяся гиперссылка" xfId="4" builtinId="9" hidden="1"/>
    <cellStyle name="Открывавшаяся гиперссылка" xfId="18" builtinId="9" hidden="1"/>
    <cellStyle name="Открывавшаяся гиперссылка" xfId="10" builtinId="9" hidden="1"/>
    <cellStyle name="Открывавшаяся гиперссылка" xfId="56" builtinId="9" hidden="1"/>
    <cellStyle name="Открывавшаяся гиперссылка" xfId="32" builtinId="9" hidden="1"/>
    <cellStyle name="Открывавшаяся гиперссылка" xfId="14" builtinId="9" hidden="1"/>
    <cellStyle name="Открывавшаяся гиперссылка" xfId="82" builtinId="9" hidden="1"/>
    <cellStyle name="Открывавшаяся гиперссылка" xfId="50" builtinId="9" hidden="1"/>
    <cellStyle name="Открывавшаяся гиперссылка" xfId="60" builtinId="9" hidden="1"/>
    <cellStyle name="Открывавшаяся гиперссылка" xfId="64" builtinId="9" hidden="1"/>
    <cellStyle name="Открывавшаяся гиперссылка" xfId="66" builtinId="9" hidden="1"/>
    <cellStyle name="Открывавшаяся гиперссылка" xfId="74" builtinId="9" hidden="1"/>
    <cellStyle name="Открывавшаяся гиперссылка" xfId="76" builtinId="9" hidden="1"/>
    <cellStyle name="Открывавшаяся гиперссылка" xfId="78" builtinId="9" hidden="1"/>
    <cellStyle name="Открывавшаяся гиперссылка" xfId="96" builtinId="9" hidden="1"/>
    <cellStyle name="Открывавшаяся гиперссылка" xfId="46" builtinId="9" hidden="1"/>
    <cellStyle name="Открывавшаяся гиперссылка" xfId="128" builtinId="9" hidden="1"/>
    <cellStyle name="Открывавшаяся гиперссылка" xfId="120" builtinId="9" hidden="1"/>
    <cellStyle name="Открывавшаяся гиперссылка" xfId="136" builtinId="9" hidden="1"/>
    <cellStyle name="Открывавшаяся гиперссылка" xfId="152" builtinId="9" hidden="1"/>
    <cellStyle name="Открывавшаяся гиперссылка" xfId="48" builtinId="9" hidden="1"/>
    <cellStyle name="Открывавшаяся гиперссылка" xfId="104" builtinId="9" hidden="1"/>
    <cellStyle name="Открывавшаяся гиперссылка" xfId="58" builtinId="9" hidden="1"/>
    <cellStyle name="Открывавшаяся гиперссылка" xfId="22" builtinId="9" hidden="1"/>
    <cellStyle name="Открывавшаяся гиперссылка" xfId="68" builtinId="9" hidden="1"/>
    <cellStyle name="Открывавшаяся гиперссылка" xfId="42" builtinId="9" hidden="1"/>
    <cellStyle name="Открывавшаяся гиперссылка" xfId="54" builtinId="9" hidden="1"/>
    <cellStyle name="Открывавшаяся гиперссылка" xfId="2" builtinId="9" hidden="1"/>
    <cellStyle name="Открывавшаяся гиперссылка" xfId="72" builtinId="9" hidden="1"/>
    <cellStyle name="Открывавшаяся гиперссылка" xfId="20" builtinId="9" hidden="1"/>
    <cellStyle name="Открывавшаяся гиперссылка" xfId="26" builtinId="9" hidden="1"/>
    <cellStyle name="Открывавшаяся гиперссылка" xfId="28" builtinId="9" hidden="1"/>
    <cellStyle name="Открывавшаяся гиперссылка" xfId="34" builtinId="9" hidden="1"/>
    <cellStyle name="Открывавшаяся гиперссылка" xfId="36" builtinId="9" hidden="1"/>
    <cellStyle name="Открывавшаяся гиперссылка" xfId="38" builtinId="9" hidden="1"/>
    <cellStyle name="Открывавшаяся гиперссылка" xfId="16" builtinId="9" hidden="1"/>
    <cellStyle name="Открывавшаяся гиперссылка" xfId="6" builtinId="9" hidden="1"/>
    <cellStyle name="Открывавшаяся гиперссылка" xfId="8" builtinId="9" hidden="1"/>
    <cellStyle name="Открывавшаяся гиперссылка" xfId="44" builtinId="9" hidden="1"/>
    <cellStyle name="Открывавшаяся гиперссылка" xfId="80" builtinId="9" hidden="1"/>
    <cellStyle name="Открывавшаяся гиперссылка" xfId="84" builtinId="9" hidden="1"/>
    <cellStyle name="Открывавшаяся гиперссылка" xfId="92" builtinId="9" hidden="1"/>
    <cellStyle name="Открывавшаяся гиперссылка" xfId="88" builtinId="9" hidden="1"/>
    <cellStyle name="Открывавшаяся гиперссылка" xfId="174" builtinId="9" hidden="1"/>
    <cellStyle name="Открывавшаяся гиперссылка" xfId="162" builtinId="9" hidden="1"/>
    <cellStyle name="Открывавшаяся гиперссылка" xfId="186" builtinId="9" hidden="1"/>
    <cellStyle name="Открывавшаяся гиперссылка" xfId="168" builtinId="9" hidden="1"/>
  </cellStyles>
  <dxfs count="0"/>
  <tableStyles count="0" defaultTableStyle="TableStyleMedium9" defaultPivotStyle="PivotStyleMedium4"/>
  <colors>
    <mruColors>
      <color rgb="FFFFFF99"/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324556</xdr:colOff>
      <xdr:row>11</xdr:row>
      <xdr:rowOff>56445</xdr:rowOff>
    </xdr:from>
    <xdr:to>
      <xdr:col>11</xdr:col>
      <xdr:colOff>578556</xdr:colOff>
      <xdr:row>18</xdr:row>
      <xdr:rowOff>14111</xdr:rowOff>
    </xdr:to>
    <xdr:sp macro="" textlink="">
      <xdr:nvSpPr>
        <xdr:cNvPr id="2" name="Закрывающая фигурная скобка 1">
          <a:extLst>
            <a:ext uri="{FF2B5EF4-FFF2-40B4-BE49-F238E27FC236}">
              <a16:creationId xmlns:a16="http://schemas.microsoft.com/office/drawing/2014/main" id="{329D5D91-6832-50FD-CC56-AA1B60976AA8}"/>
            </a:ext>
          </a:extLst>
        </xdr:cNvPr>
        <xdr:cNvSpPr/>
      </xdr:nvSpPr>
      <xdr:spPr>
        <a:xfrm>
          <a:off x="11260667" y="2779889"/>
          <a:ext cx="254000" cy="1340555"/>
        </a:xfrm>
        <a:prstGeom prst="rightBrac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  <xdr:txBody>
        <a:bodyPr rtlCol="0" anchor="ctr"/>
        <a:lstStyle/>
        <a:p>
          <a:pPr algn="l"/>
          <a:endParaRPr lang="ru-RU" sz="1100"/>
        </a:p>
      </xdr:txBody>
    </xdr:sp>
    <xdr:clientData/>
  </xdr:twoCellAnchor>
  <xdr:twoCellAnchor>
    <xdr:from>
      <xdr:col>11</xdr:col>
      <xdr:colOff>818445</xdr:colOff>
      <xdr:row>12</xdr:row>
      <xdr:rowOff>127000</xdr:rowOff>
    </xdr:from>
    <xdr:to>
      <xdr:col>14</xdr:col>
      <xdr:colOff>42333</xdr:colOff>
      <xdr:row>16</xdr:row>
      <xdr:rowOff>183445</xdr:rowOff>
    </xdr:to>
    <xdr:sp macro="" textlink="">
      <xdr:nvSpPr>
        <xdr:cNvPr id="3" name="Скругленный прямоугольник 2">
          <a:extLst>
            <a:ext uri="{FF2B5EF4-FFF2-40B4-BE49-F238E27FC236}">
              <a16:creationId xmlns:a16="http://schemas.microsoft.com/office/drawing/2014/main" id="{52BE4D3D-4B27-E548-5338-E7E59A250214}"/>
            </a:ext>
          </a:extLst>
        </xdr:cNvPr>
        <xdr:cNvSpPr/>
      </xdr:nvSpPr>
      <xdr:spPr>
        <a:xfrm>
          <a:off x="11754556" y="3048000"/>
          <a:ext cx="1721555" cy="846667"/>
        </a:xfrm>
        <a:prstGeom prst="roundRect">
          <a:avLst/>
        </a:prstGeom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ru-RU" sz="2800">
              <a:solidFill>
                <a:schemeClr val="tx1"/>
              </a:solidFill>
            </a:rPr>
            <a:t>Прогноз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20"/>
  <sheetViews>
    <sheetView tabSelected="1" zoomScale="90" zoomScaleNormal="90" zoomScalePageLayoutView="95" workbookViewId="0">
      <selection activeCell="F2" sqref="F2"/>
    </sheetView>
  </sheetViews>
  <sheetFormatPr baseColWidth="10" defaultColWidth="11" defaultRowHeight="16" x14ac:dyDescent="0.2"/>
  <cols>
    <col min="1" max="1" width="22.6640625" customWidth="1"/>
    <col min="2" max="2" width="10.5" customWidth="1"/>
    <col min="3" max="3" width="14" customWidth="1"/>
    <col min="4" max="4" width="11" bestFit="1" customWidth="1"/>
    <col min="5" max="5" width="11" customWidth="1"/>
    <col min="6" max="6" width="12" bestFit="1" customWidth="1"/>
    <col min="7" max="8" width="11" bestFit="1" customWidth="1"/>
    <col min="9" max="9" width="10.5" customWidth="1"/>
    <col min="10" max="11" width="15" customWidth="1"/>
  </cols>
  <sheetData>
    <row r="2" spans="1:11" ht="44" x14ac:dyDescent="0.25">
      <c r="A2" s="13" t="s">
        <v>25</v>
      </c>
      <c r="B2" s="12"/>
      <c r="C2" s="12"/>
      <c r="D2" s="1"/>
      <c r="E2" s="1"/>
      <c r="F2" s="1"/>
      <c r="G2" s="1"/>
      <c r="H2" s="1"/>
      <c r="I2" s="1"/>
      <c r="J2" s="24" t="s">
        <v>28</v>
      </c>
      <c r="K2" s="24"/>
    </row>
    <row r="3" spans="1:11" x14ac:dyDescent="0.2">
      <c r="A3" s="14" t="s">
        <v>7</v>
      </c>
      <c r="B3" s="15" t="s">
        <v>3</v>
      </c>
      <c r="C3" s="16"/>
      <c r="D3" s="19" t="s">
        <v>5</v>
      </c>
      <c r="E3" s="19"/>
      <c r="F3" s="19"/>
      <c r="G3" s="19"/>
      <c r="H3" s="19"/>
      <c r="I3" s="19"/>
      <c r="J3" s="18" t="s">
        <v>0</v>
      </c>
      <c r="K3" s="17" t="s">
        <v>2</v>
      </c>
    </row>
    <row r="4" spans="1:11" ht="30" x14ac:dyDescent="0.2">
      <c r="A4" s="14"/>
      <c r="B4" s="8" t="s">
        <v>11</v>
      </c>
      <c r="C4" s="8" t="s">
        <v>12</v>
      </c>
      <c r="D4" s="5" t="s">
        <v>4</v>
      </c>
      <c r="E4" s="5" t="s">
        <v>26</v>
      </c>
      <c r="F4" s="5" t="s">
        <v>10</v>
      </c>
      <c r="G4" s="5" t="s">
        <v>6</v>
      </c>
      <c r="H4" s="5" t="s">
        <v>9</v>
      </c>
      <c r="I4" s="5" t="s">
        <v>8</v>
      </c>
      <c r="J4" s="18"/>
      <c r="K4" s="17"/>
    </row>
    <row r="5" spans="1:11" x14ac:dyDescent="0.2">
      <c r="A5" s="10" t="s">
        <v>18</v>
      </c>
      <c r="B5" s="9">
        <v>25648</v>
      </c>
      <c r="C5" s="9">
        <v>39813</v>
      </c>
      <c r="D5" s="6">
        <v>0</v>
      </c>
      <c r="E5" s="7">
        <v>140850</v>
      </c>
      <c r="F5" s="6">
        <f>60000+18000</f>
        <v>78000</v>
      </c>
      <c r="G5" s="7">
        <f>27000+5000+4900+(27*350)+1280+12000</f>
        <v>59630</v>
      </c>
      <c r="H5" s="7">
        <v>24400</v>
      </c>
      <c r="I5" s="6">
        <f>C5*6%</f>
        <v>2388.7799999999997</v>
      </c>
      <c r="J5" s="11">
        <f t="shared" ref="J5:J11" si="0">SUM(D5:I5)</f>
        <v>305268.78000000003</v>
      </c>
      <c r="K5" s="11">
        <f t="shared" ref="K5:K11" si="1">SUM((B5+C5)-J5)</f>
        <v>-239807.78000000003</v>
      </c>
    </row>
    <row r="6" spans="1:11" x14ac:dyDescent="0.2">
      <c r="A6" s="10" t="s">
        <v>19</v>
      </c>
      <c r="B6" s="9">
        <v>98561</v>
      </c>
      <c r="C6" s="9">
        <v>317305</v>
      </c>
      <c r="D6" s="6">
        <v>51225</v>
      </c>
      <c r="E6" s="7">
        <v>96214</v>
      </c>
      <c r="F6" s="6">
        <f>79354.7+15390</f>
        <v>94744.7</v>
      </c>
      <c r="G6" s="7">
        <v>0</v>
      </c>
      <c r="H6" s="7">
        <v>4400</v>
      </c>
      <c r="I6" s="6">
        <f t="shared" ref="I6:I11" si="2">C6*6%</f>
        <v>19038.3</v>
      </c>
      <c r="J6" s="11">
        <f t="shared" si="0"/>
        <v>265622</v>
      </c>
      <c r="K6" s="11">
        <f t="shared" si="1"/>
        <v>150244</v>
      </c>
    </row>
    <row r="7" spans="1:11" x14ac:dyDescent="0.2">
      <c r="A7" s="10" t="s">
        <v>20</v>
      </c>
      <c r="B7" s="9">
        <v>75412</v>
      </c>
      <c r="C7" s="9">
        <v>237689</v>
      </c>
      <c r="D7" s="6">
        <v>49716</v>
      </c>
      <c r="E7" s="7">
        <v>52149</v>
      </c>
      <c r="F7" s="6">
        <f>120000+20600</f>
        <v>140600</v>
      </c>
      <c r="G7" s="7">
        <v>6000</v>
      </c>
      <c r="H7" s="7">
        <v>4400</v>
      </c>
      <c r="I7" s="6">
        <f t="shared" si="2"/>
        <v>14261.34</v>
      </c>
      <c r="J7" s="11">
        <f t="shared" si="0"/>
        <v>267126.34000000003</v>
      </c>
      <c r="K7" s="11">
        <f t="shared" si="1"/>
        <v>45974.659999999974</v>
      </c>
    </row>
    <row r="8" spans="1:11" x14ac:dyDescent="0.2">
      <c r="A8" s="10" t="s">
        <v>21</v>
      </c>
      <c r="B8" s="9">
        <v>154789</v>
      </c>
      <c r="C8" s="9">
        <v>309779</v>
      </c>
      <c r="D8" s="6">
        <v>52203</v>
      </c>
      <c r="E8" s="7">
        <v>59876</v>
      </c>
      <c r="F8" s="6">
        <f>120000+24512</f>
        <v>144512</v>
      </c>
      <c r="G8" s="7">
        <f>12000+1400+1530+1150+5000+11700+5000+11243.4+3000</f>
        <v>52023.4</v>
      </c>
      <c r="H8" s="7">
        <v>5220</v>
      </c>
      <c r="I8" s="6">
        <f t="shared" si="2"/>
        <v>18586.739999999998</v>
      </c>
      <c r="J8" s="11">
        <f t="shared" si="0"/>
        <v>332421.14</v>
      </c>
      <c r="K8" s="11">
        <f t="shared" si="1"/>
        <v>132146.85999999999</v>
      </c>
    </row>
    <row r="9" spans="1:11" x14ac:dyDescent="0.2">
      <c r="A9" s="10" t="s">
        <v>22</v>
      </c>
      <c r="B9" s="9">
        <v>178523</v>
      </c>
      <c r="C9" s="9">
        <v>312256</v>
      </c>
      <c r="D9" s="6">
        <v>55998</v>
      </c>
      <c r="E9" s="7">
        <v>49875</v>
      </c>
      <c r="F9" s="6">
        <f>120000+28550</f>
        <v>148550</v>
      </c>
      <c r="G9" s="7">
        <f>3000+6000+5000+1000+4700+5000</f>
        <v>24700</v>
      </c>
      <c r="H9" s="7">
        <v>5220</v>
      </c>
      <c r="I9" s="6">
        <f t="shared" si="2"/>
        <v>18735.36</v>
      </c>
      <c r="J9" s="11">
        <f t="shared" si="0"/>
        <v>303078.36</v>
      </c>
      <c r="K9" s="11">
        <f t="shared" si="1"/>
        <v>187700.64</v>
      </c>
    </row>
    <row r="10" spans="1:11" x14ac:dyDescent="0.2">
      <c r="A10" s="10" t="s">
        <v>23</v>
      </c>
      <c r="B10" s="9">
        <v>165924</v>
      </c>
      <c r="C10" s="9">
        <v>344915</v>
      </c>
      <c r="D10" s="6">
        <v>44784</v>
      </c>
      <c r="E10" s="7">
        <v>45631</v>
      </c>
      <c r="F10" s="6">
        <f>120000+27500</f>
        <v>147500</v>
      </c>
      <c r="G10" s="7">
        <f>6000+1500+14760</f>
        <v>22260</v>
      </c>
      <c r="H10" s="7">
        <v>5220</v>
      </c>
      <c r="I10" s="6">
        <f t="shared" si="2"/>
        <v>20694.899999999998</v>
      </c>
      <c r="J10" s="11">
        <f t="shared" si="0"/>
        <v>286089.90000000002</v>
      </c>
      <c r="K10" s="11">
        <f t="shared" si="1"/>
        <v>224749.09999999998</v>
      </c>
    </row>
    <row r="11" spans="1:11" x14ac:dyDescent="0.2">
      <c r="A11" s="10" t="s">
        <v>24</v>
      </c>
      <c r="B11" s="9">
        <v>190254</v>
      </c>
      <c r="C11" s="9">
        <v>323600</v>
      </c>
      <c r="D11" s="6">
        <v>63000</v>
      </c>
      <c r="E11" s="7">
        <v>40258</v>
      </c>
      <c r="F11" s="6">
        <v>152065</v>
      </c>
      <c r="G11" s="7">
        <v>12000</v>
      </c>
      <c r="H11" s="7">
        <v>5220</v>
      </c>
      <c r="I11" s="6">
        <f t="shared" si="2"/>
        <v>19416</v>
      </c>
      <c r="J11" s="11">
        <f t="shared" si="0"/>
        <v>291959</v>
      </c>
      <c r="K11" s="11">
        <f t="shared" si="1"/>
        <v>221895</v>
      </c>
    </row>
    <row r="12" spans="1:11" x14ac:dyDescent="0.2">
      <c r="A12" s="20" t="s">
        <v>13</v>
      </c>
      <c r="B12" s="21"/>
      <c r="C12" s="21">
        <v>600000</v>
      </c>
      <c r="D12" s="22">
        <v>0</v>
      </c>
      <c r="E12" s="23">
        <v>100000</v>
      </c>
      <c r="F12" s="22">
        <v>152000</v>
      </c>
      <c r="G12" s="23">
        <v>50000</v>
      </c>
      <c r="H12" s="23">
        <v>5000</v>
      </c>
      <c r="I12" s="22">
        <v>20000</v>
      </c>
      <c r="J12" s="21">
        <f>SUM(D12:I12)</f>
        <v>327000</v>
      </c>
      <c r="K12" s="21">
        <f t="shared" ref="K12:K18" si="3">SUM((B12+C12)-J12)</f>
        <v>273000</v>
      </c>
    </row>
    <row r="13" spans="1:11" x14ac:dyDescent="0.2">
      <c r="A13" s="20" t="s">
        <v>14</v>
      </c>
      <c r="B13" s="21"/>
      <c r="C13" s="21">
        <v>600000</v>
      </c>
      <c r="D13" s="22">
        <v>75000</v>
      </c>
      <c r="E13" s="23">
        <v>100000</v>
      </c>
      <c r="F13" s="22">
        <v>152000</v>
      </c>
      <c r="G13" s="23">
        <v>50000</v>
      </c>
      <c r="H13" s="23">
        <v>5000</v>
      </c>
      <c r="I13" s="22">
        <v>20000</v>
      </c>
      <c r="J13" s="21">
        <f t="shared" ref="J12:J18" si="4">SUM(D13:I13)</f>
        <v>402000</v>
      </c>
      <c r="K13" s="21">
        <f t="shared" si="3"/>
        <v>198000</v>
      </c>
    </row>
    <row r="14" spans="1:11" x14ac:dyDescent="0.2">
      <c r="A14" s="20" t="s">
        <v>15</v>
      </c>
      <c r="B14" s="21"/>
      <c r="C14" s="21">
        <v>700000</v>
      </c>
      <c r="D14" s="22">
        <v>75000</v>
      </c>
      <c r="E14" s="23">
        <v>100000</v>
      </c>
      <c r="F14" s="22">
        <v>152000</v>
      </c>
      <c r="G14" s="23">
        <v>50000</v>
      </c>
      <c r="H14" s="23">
        <v>5000</v>
      </c>
      <c r="I14" s="22">
        <v>20000</v>
      </c>
      <c r="J14" s="21">
        <f t="shared" si="4"/>
        <v>402000</v>
      </c>
      <c r="K14" s="21">
        <f t="shared" si="3"/>
        <v>298000</v>
      </c>
    </row>
    <row r="15" spans="1:11" x14ac:dyDescent="0.2">
      <c r="A15" s="20" t="s">
        <v>16</v>
      </c>
      <c r="B15" s="21"/>
      <c r="C15" s="21">
        <v>750000</v>
      </c>
      <c r="D15" s="22">
        <v>75000</v>
      </c>
      <c r="E15" s="23">
        <v>100000</v>
      </c>
      <c r="F15" s="22">
        <v>152000</v>
      </c>
      <c r="G15" s="23">
        <v>50000</v>
      </c>
      <c r="H15" s="23">
        <v>5000</v>
      </c>
      <c r="I15" s="22">
        <v>20000</v>
      </c>
      <c r="J15" s="21">
        <f t="shared" si="4"/>
        <v>402000</v>
      </c>
      <c r="K15" s="21">
        <f t="shared" si="3"/>
        <v>348000</v>
      </c>
    </row>
    <row r="16" spans="1:11" x14ac:dyDescent="0.2">
      <c r="A16" s="20" t="s">
        <v>17</v>
      </c>
      <c r="B16" s="21"/>
      <c r="C16" s="21">
        <v>800000</v>
      </c>
      <c r="D16" s="22">
        <v>75000</v>
      </c>
      <c r="E16" s="23">
        <v>100000</v>
      </c>
      <c r="F16" s="22">
        <v>152000</v>
      </c>
      <c r="G16" s="23">
        <v>50000</v>
      </c>
      <c r="H16" s="23">
        <v>5000</v>
      </c>
      <c r="I16" s="22">
        <v>20000</v>
      </c>
      <c r="J16" s="21">
        <f t="shared" si="4"/>
        <v>402000</v>
      </c>
      <c r="K16" s="21">
        <f t="shared" si="3"/>
        <v>398000</v>
      </c>
    </row>
    <row r="17" spans="1:11" x14ac:dyDescent="0.2">
      <c r="A17" s="20" t="s">
        <v>18</v>
      </c>
      <c r="B17" s="21"/>
      <c r="C17" s="21">
        <v>750000</v>
      </c>
      <c r="D17" s="22">
        <v>75000</v>
      </c>
      <c r="E17" s="23">
        <v>100000</v>
      </c>
      <c r="F17" s="22">
        <v>152000</v>
      </c>
      <c r="G17" s="23">
        <v>50000</v>
      </c>
      <c r="H17" s="23">
        <v>5000</v>
      </c>
      <c r="I17" s="22">
        <v>20000</v>
      </c>
      <c r="J17" s="21">
        <f t="shared" si="4"/>
        <v>402000</v>
      </c>
      <c r="K17" s="21">
        <f t="shared" si="3"/>
        <v>348000</v>
      </c>
    </row>
    <row r="18" spans="1:11" x14ac:dyDescent="0.2">
      <c r="A18" s="20" t="s">
        <v>19</v>
      </c>
      <c r="B18" s="21"/>
      <c r="C18" s="21">
        <v>750000</v>
      </c>
      <c r="D18" s="22">
        <v>75000</v>
      </c>
      <c r="E18" s="23">
        <v>100000</v>
      </c>
      <c r="F18" s="22">
        <v>152000</v>
      </c>
      <c r="G18" s="23">
        <v>50000</v>
      </c>
      <c r="H18" s="23">
        <v>5000</v>
      </c>
      <c r="I18" s="22">
        <v>20000</v>
      </c>
      <c r="J18" s="21">
        <f t="shared" si="4"/>
        <v>402000</v>
      </c>
      <c r="K18" s="21">
        <f t="shared" si="3"/>
        <v>348000</v>
      </c>
    </row>
    <row r="19" spans="1:11" x14ac:dyDescent="0.2">
      <c r="A19" s="2" t="s">
        <v>1</v>
      </c>
      <c r="B19" s="3">
        <f t="shared" ref="B19:C19" si="5">SUM(B5:B11)</f>
        <v>889111</v>
      </c>
      <c r="C19" s="3">
        <f t="shared" si="5"/>
        <v>1885357</v>
      </c>
      <c r="D19" s="3"/>
      <c r="E19" s="3"/>
      <c r="F19" s="3"/>
      <c r="G19" s="3"/>
      <c r="H19" s="3">
        <f>SUM(H5:H11)</f>
        <v>54080</v>
      </c>
      <c r="I19" s="3"/>
      <c r="J19" s="3">
        <f>SUM(J5:J11)</f>
        <v>2051565.52</v>
      </c>
      <c r="K19" s="3">
        <f>SUM(K5:K11)</f>
        <v>722902.48</v>
      </c>
    </row>
    <row r="20" spans="1:11" x14ac:dyDescent="0.2">
      <c r="A20" s="4" t="s">
        <v>27</v>
      </c>
      <c r="B20" s="3">
        <f t="shared" ref="B20:C20" si="6">AVERAGE(B5:B11)</f>
        <v>127015.85714285714</v>
      </c>
      <c r="C20" s="3">
        <f t="shared" si="6"/>
        <v>269336.71428571426</v>
      </c>
      <c r="D20" s="3"/>
      <c r="E20" s="3"/>
      <c r="F20" s="3"/>
      <c r="G20" s="3"/>
      <c r="H20" s="3">
        <f>AVERAGE(H5:H11)</f>
        <v>7725.7142857142853</v>
      </c>
      <c r="I20" s="3"/>
      <c r="J20" s="3">
        <f>AVERAGE(J5:J11)</f>
        <v>293080.78857142857</v>
      </c>
      <c r="K20" s="3">
        <f>AVERAGE(K9:K11)</f>
        <v>211448.24666666667</v>
      </c>
    </row>
  </sheetData>
  <mergeCells count="6">
    <mergeCell ref="A3:A4"/>
    <mergeCell ref="B3:C3"/>
    <mergeCell ref="D3:I3"/>
    <mergeCell ref="J3:J4"/>
    <mergeCell ref="K3:K4"/>
    <mergeCell ref="J2:K2"/>
  </mergeCells>
  <phoneticPr fontId="5" type="noConversion"/>
  <pageMargins left="0.36000000000000004" right="0.36000000000000004" top="0.41000000000000009" bottom="0.41000000000000009" header="0.5" footer="0.5"/>
  <pageSetup paperSize="9" scale="75" orientation="landscape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Роман</cp:lastModifiedBy>
  <cp:lastPrinted>2014-11-21T09:25:18Z</cp:lastPrinted>
  <dcterms:created xsi:type="dcterms:W3CDTF">2014-10-20T11:27:17Z</dcterms:created>
  <dcterms:modified xsi:type="dcterms:W3CDTF">2025-03-28T07:02:45Z</dcterms:modified>
</cp:coreProperties>
</file>